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8 - Cyklistická stezka" sheetId="2" r:id="rId2"/>
    <sheet name="SO 108a - Vedlejší a osta..." sheetId="3" r:id="rId3"/>
  </sheets>
  <definedNames>
    <definedName name="_xlnm._FilterDatabase" localSheetId="1" hidden="1">'SO 108 - Cyklistická stezka'!$C$90:$K$90</definedName>
    <definedName name="_xlnm._FilterDatabase" localSheetId="2" hidden="1">'SO 108a - Vedlejší a osta...'!$C$85:$K$85</definedName>
    <definedName name="_xlnm.Print_Titles" localSheetId="0">'Rekapitulace stavby'!$49:$49</definedName>
    <definedName name="_xlnm.Print_Titles" localSheetId="1">'SO 108 - Cyklistická stezka'!$90:$90</definedName>
    <definedName name="_xlnm.Print_Titles" localSheetId="2">'SO 108a - Vedlejší a osta...'!$85:$85</definedName>
    <definedName name="_xlnm.Print_Area" localSheetId="0">'Rekapitulace stavby'!$D$4:$AO$33,'Rekapitulace stavby'!$C$39:$AQ$55</definedName>
    <definedName name="_xlnm.Print_Area" localSheetId="1">'SO 108 - Cyklistická stezka'!$C$4:$J$38,'SO 108 - Cyklistická stezka'!$C$44:$J$70,'SO 108 - Cyklistická stezka'!$C$76:$K$321</definedName>
    <definedName name="_xlnm.Print_Area" localSheetId="2">'SO 108a - Vedlejší a osta...'!$C$4:$J$38,'SO 108a - Vedlejší a osta...'!$C$44:$J$65,'SO 108a - Vedlejší a osta...'!$C$71:$K$99</definedName>
  </definedNames>
  <calcPr fullCalcOnLoad="1"/>
</workbook>
</file>

<file path=xl/sharedStrings.xml><?xml version="1.0" encoding="utf-8"?>
<sst xmlns="http://schemas.openxmlformats.org/spreadsheetml/2006/main" count="2401" uniqueCount="572">
  <si>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</si>
  <si>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</si>
  <si>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</si>
  <si>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</si>
  <si>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</si>
  <si>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</si>
  <si>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</si>
  <si>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</si>
  <si>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</si>
  <si>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</si>
  <si>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</si>
  <si>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</si>
  <si>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</si>
  <si>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</si>
  <si>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</si>
  <si>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</si>
  <si>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</si>
  <si>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</si>
  <si>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</si>
  <si>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</si>
  <si>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</si>
  <si>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</si>
  <si>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</si>
  <si>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</si>
  <si>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</si>
  <si>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</si>
  <si>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</si>
  <si>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</si>
  <si>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</si>
  <si>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</si>
  <si>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</si>
  <si>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</si>
  <si>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</si>
  <si>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</si>
  <si>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</si>
  <si>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</si>
  <si>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</si>
  <si>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</si>
  <si>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</si>
  <si>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</si>
  <si>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</si>
  <si>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</si>
  <si>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</si>
  <si>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</si>
  <si>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</si>
  <si>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</si>
  <si>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</si>
  <si>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</si>
  <si>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</si>
  <si>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</si>
  <si>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</si>
  <si>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</si>
  <si>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</si>
  <si>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</si>
  <si>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</si>
  <si>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</si>
  <si>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</si>
  <si>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</si>
  <si>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</si>
  <si>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</si>
  <si>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</si>
  <si>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</si>
  <si>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</si>
  <si>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</si>
  <si>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</si>
  <si>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</si>
  <si>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</si>
  <si>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</si>
  <si>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</si>
  <si>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</si>
  <si>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</si>
  <si>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</si>
  <si>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</si>
  <si>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</si>
  <si>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</si>
  <si>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</si>
  <si>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</si>
  <si>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108</t>
  </si>
  <si>
    <t>SO 108 - Cyklistická stezka</t>
  </si>
  <si>
    <t>STA</t>
  </si>
  <si>
    <t>{47A8A3AE-A107-410E-94B2-0292C6D8ADD2}</t>
  </si>
  <si>
    <t>822 2611</t>
  </si>
  <si>
    <t>2</t>
  </si>
  <si>
    <t>Cyklistická stezka</t>
  </si>
  <si>
    <t>Soupis</t>
  </si>
  <si>
    <t>{4C4B1688-D434-4629-8673-C1407CC9C90C}</t>
  </si>
  <si>
    <t>SO 108a</t>
  </si>
  <si>
    <t>Vedlejší a ostatní náklady</t>
  </si>
  <si>
    <t>{CD4CFB7F-8B8B-4B27-B7A5-8ED7FF11E2CB}</t>
  </si>
  <si>
    <t>Zpět na list:</t>
  </si>
  <si>
    <t>KRYCÍ LIST SOUPISU</t>
  </si>
  <si>
    <t>Objekt:</t>
  </si>
  <si>
    <t>SO 108 - SO 108 - Cyklistická stezka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</si>
  <si>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</si>
  <si>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</si>
  <si>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</si>
  <si>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</si>
  <si>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</si>
  <si>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</si>
  <si>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</si>
  <si>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</si>
  <si>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</si>
  <si>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</si>
  <si>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</si>
  <si>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</si>
  <si>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</si>
  <si>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</si>
  <si>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</si>
  <si>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</si>
  <si>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</si>
  <si>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</si>
  <si>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</si>
  <si>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</si>
  <si>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</si>
  <si>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</si>
  <si>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</si>
  <si>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</si>
  <si>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</si>
  <si>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</si>
  <si>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</si>
  <si>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</si>
  <si>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</si>
  <si>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</si>
  <si>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</si>
  <si>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</si>
  <si>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</si>
  <si>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</si>
  <si>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</si>
  <si>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</si>
  <si>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115101202</t>
  </si>
  <si>
    <t>Čerpání vody na dopravní výšku do 10 m průměrný přítok do 1000 l/min</t>
  </si>
  <si>
    <t>hod</t>
  </si>
  <si>
    <t>CS ÚRS 2014 02</t>
  </si>
  <si>
    <t>4</t>
  </si>
  <si>
    <t>-705356694</t>
  </si>
  <si>
    <t>PP</t>
  </si>
  <si>
    <t>Čerpání vody na dopravní výšku do 10 m s uvažovaným průměrným přítokem přes 500 do 1 000 l/min</t>
  </si>
  <si>
    <t>115101302</t>
  </si>
  <si>
    <t>Pohotovost čerpací soupravy pro dopravní výšku do 10 m přítok do 1000 l/min</t>
  </si>
  <si>
    <t>den</t>
  </si>
  <si>
    <t>-1583983953</t>
  </si>
  <si>
    <t>Pohotovost záložní čerpací soupravy pro dopravní výšku do 10 m s uvažovaným průměrným přítokem přes 500 do 1 000 l/min</t>
  </si>
  <si>
    <t>3</t>
  </si>
  <si>
    <t>121101102</t>
  </si>
  <si>
    <t>Sejmutí ornice s přemístěním na vzdálenost do 100 m</t>
  </si>
  <si>
    <t>m3</t>
  </si>
  <si>
    <t>245124694</t>
  </si>
  <si>
    <t>Sejmutí ornice nebo lesní půdy s vodorovným přemístěním na hromady v místě upotřebení nebo na dočasné či trvalé skládky se složením, na vzdálenost přes 50 do 100 m</t>
  </si>
  <si>
    <t>VV</t>
  </si>
  <si>
    <t>Z PROGRAMU+SITUACE 1.+3. ÚSEK</t>
  </si>
  <si>
    <t>1310,0*0,15</t>
  </si>
  <si>
    <t>196,5*0,15 'Přepočtené koeficientem množství</t>
  </si>
  <si>
    <t>122202203</t>
  </si>
  <si>
    <t>Odkopávky a prokopávky nezapažené pro silnice objemu do 5000 m3 v hornině tř. 3</t>
  </si>
  <si>
    <t>-406106691</t>
  </si>
  <si>
    <t>Odkopávky a prokopávky nezapažené pro silnice s přemístěním výkopku v příčných profilech na vzdálenost do 15 m nebo s naložením na dopravní prostředek v hornině tř. 3 přes 1 000 do 5 000 m3</t>
  </si>
  <si>
    <t>5110,55</t>
  </si>
  <si>
    <t>5</t>
  </si>
  <si>
    <t>122202209</t>
  </si>
  <si>
    <t>Příplatek k odkopávkám a prokopávkám pro silnice v hornině tř. 3 za lepivost</t>
  </si>
  <si>
    <t>240047817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</si>
  <si>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</si>
  <si>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5110,55*0,5 'Přepočtené koeficientem množství</t>
  </si>
  <si>
    <t>6</t>
  </si>
  <si>
    <t>131201102</t>
  </si>
  <si>
    <t>Hloubení jam nezapažených v hornině tř. 3 objemu do 1000 m3</t>
  </si>
  <si>
    <t>-1637216911</t>
  </si>
  <si>
    <t>Hloubení nezapažených jam a zářezů s urovnáním dna do předepsaného profilu a spádu v hornině tř. 3 přes 100 do 1 000 m3</t>
  </si>
  <si>
    <t xml:space="preserve">"vsak.zářezy" 150,0 </t>
  </si>
  <si>
    <t>7</t>
  </si>
  <si>
    <t>131201109</t>
  </si>
  <si>
    <t>Příplatek za lepivost u hloubení jam nezapažených v hornině tř. 3</t>
  </si>
  <si>
    <t>290512218</t>
  </si>
  <si>
    <t>Hloubení nezapažených jam a zářezů s urovnáním dna do předepsaného profilu a spádu Příplatek k cenám za lepivost horniny tř. 3</t>
  </si>
  <si>
    <t>150*0,5 'Přepočtené koeficientem množství</t>
  </si>
  <si>
    <t>8</t>
  </si>
  <si>
    <t>132201201</t>
  </si>
  <si>
    <t>Hloubení rýh š do 2000 mm v hornině tř. 3 objemu do 100 m3</t>
  </si>
  <si>
    <t>912644442</t>
  </si>
  <si>
    <t>Hloubení zapažených i nezapažených rýh šířky přes 600 do 2 000 mm s urovnáním dna do předepsaného profilu a spádu v hornině tř. 3 do 100 m3</t>
  </si>
  <si>
    <t>"pro potrubí" 15,0</t>
  </si>
  <si>
    <t>9</t>
  </si>
  <si>
    <t>132201209</t>
  </si>
  <si>
    <t>Příplatek za lepivost k hloubení rýh š do 2000 mm v hornině tř. 3</t>
  </si>
  <si>
    <t>721785610</t>
  </si>
  <si>
    <t>Hloubení zapažených i nezapažených rýh šířky přes 600 do 2 000 mm s urovnáním dna do předepsaného profilu a spádu v hornině tř. 3 Příplatek k cenám za lepivost horniny tř. 3</t>
  </si>
  <si>
    <t>15*0,5 'Přepočtené koeficientem množství</t>
  </si>
  <si>
    <t>132203302</t>
  </si>
  <si>
    <t>Hloubení rýh pro sběrné a svodné drény hl do 1,1 m v hornině tř. 3</t>
  </si>
  <si>
    <t>m</t>
  </si>
  <si>
    <t>-2107997007</t>
  </si>
  <si>
    <t>Hloubení rýh pro drény ve sklonu terénu do 15 st. v jakémkoliv množství, s úpravou do předepsaného spádu, v suchu, mokru i ve vodě sběrné i svodné DN do 200 hloubky do 1,10 m v hornině tř. 3</t>
  </si>
  <si>
    <t>250,0</t>
  </si>
  <si>
    <t>11</t>
  </si>
  <si>
    <t>162601102</t>
  </si>
  <si>
    <t>Vodorovné přemístění do 5000 m výkopku/sypaniny z horniny tř. 1 až 4</t>
  </si>
  <si>
    <t>-68543681</t>
  </si>
  <si>
    <t>Vodorovné přemístění výkopku nebo sypaniny po suchu na obvyklém dopravním prostředku, bez naložení výkopku, avšak se složením bez rozhrnutí z horniny tř. 1 až 4 na vzdálenost přes 4 000 do 5 000 m</t>
  </si>
  <si>
    <t>"výkop" 5110,55</t>
  </si>
  <si>
    <t>"pro vsak.zářezy" 150,0</t>
  </si>
  <si>
    <t>12</t>
  </si>
  <si>
    <t>162701105</t>
  </si>
  <si>
    <t>Vodorovné přemístění do 10000 m výkopku/sypaniny z horniny tř. 1 až 4</t>
  </si>
  <si>
    <t>775115198</t>
  </si>
  <si>
    <t>Vodorovné přemístění výkopku nebo sypaniny po suchu na obvyklém dopravním prostředku, bez naložení výkopku, avšak se složením bez rozhrnutí z horniny tř. 1 až 4 na vzdálenost přes 9 000 do 10 000 m</t>
  </si>
  <si>
    <t>"do násypů" 9850,0</t>
  </si>
  <si>
    <t>13</t>
  </si>
  <si>
    <t>162701109</t>
  </si>
  <si>
    <t>Příplatek k vodorovnému přemístění výkopku/sypaniny z horniny tř. 1 až 4 ZKD 1000 m přes 10000 m</t>
  </si>
  <si>
    <t>1944147952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</si>
  <si>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</si>
  <si>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9850*5 'Přepočtené koeficientem množství</t>
  </si>
  <si>
    <t>14</t>
  </si>
  <si>
    <t>M</t>
  </si>
  <si>
    <t>58331201</t>
  </si>
  <si>
    <t>zemina vhodná do násypů</t>
  </si>
  <si>
    <t>t</t>
  </si>
  <si>
    <t>-1445945508</t>
  </si>
  <si>
    <t>171101101</t>
  </si>
  <si>
    <t>Uložení sypaniny z hornin soudržných do násypů zhutněných na 95 % PS</t>
  </si>
  <si>
    <t>-1001258083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</si>
  <si>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</si>
  <si>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9850,0</t>
  </si>
  <si>
    <t>16</t>
  </si>
  <si>
    <t>171201206</t>
  </si>
  <si>
    <t>Poplatek za skládku - ostatní zemina</t>
  </si>
  <si>
    <t>-1324477149</t>
  </si>
  <si>
    <t>5275,55*1,7 'Přepočtené koeficientem množství</t>
  </si>
  <si>
    <t>17</t>
  </si>
  <si>
    <t>174201101</t>
  </si>
  <si>
    <t>Zásyp jam, šachet rýh nebo kolem objektů sypaninou bez zhutnění</t>
  </si>
  <si>
    <t>1964360290</t>
  </si>
  <si>
    <t>Zásyp sypaninou z jakékoliv horniny s uložením výkopku ve vrstvách bez zhutnění jam, šachet, rýh nebo kolem objektů v těchto vykopávkách</t>
  </si>
  <si>
    <t>"vsakovací zářezy+zásyp rýh pro potrubí"</t>
  </si>
  <si>
    <t>150,0+10,4</t>
  </si>
  <si>
    <t>18</t>
  </si>
  <si>
    <t>583442290</t>
  </si>
  <si>
    <t>štěrkodrť frakce 0-125</t>
  </si>
  <si>
    <t>-265060714</t>
  </si>
  <si>
    <t>kamenivo přírodní drcené hutné pro stavební účely PDK (drobné, hrubé a štěrkodrť) štěrkodrtě ČSN EN 13043 frakce   0-125  MN</t>
  </si>
  <si>
    <t>150*1,67 'Přepočtené koeficientem množství</t>
  </si>
  <si>
    <t>19</t>
  </si>
  <si>
    <t>175101101</t>
  </si>
  <si>
    <t>Obsypání potrubí bez prohození sypaniny z hornin tř. 1 až 4 uloženým do 3 m od kraje výkopu</t>
  </si>
  <si>
    <t>-958547098</t>
  </si>
  <si>
    <t>Obsypání potrubí sypaninou z vhodných hornin tř. 1 až 4 nebo materiálem připraveným podél výkopu ve vzdálenosti do 3 m od jeho kraje, pro jakoukoliv hloubku výkopu a míru zhutnění bez prohození sypaniny</t>
  </si>
  <si>
    <t>20</t>
  </si>
  <si>
    <t>583373450</t>
  </si>
  <si>
    <t>štěrkopísek frakce 0-32 (D)</t>
  </si>
  <si>
    <t>-481525926</t>
  </si>
  <si>
    <t>kamenivo přírodní těžené pro stavební účely  PTK  (drobné, hrubé, štěrkopísky) štěrkopísky ČSN 72  1511-2 frakce   0-32 pískovna Světlá</t>
  </si>
  <si>
    <t>3,5*1,67 'Přepočtené koeficientem množství</t>
  </si>
  <si>
    <t>181301101</t>
  </si>
  <si>
    <t>Rozprostření ornice tl vrstvy do 100 mm pl do 500 m2 v rovině nebo ve svahu do 1:5</t>
  </si>
  <si>
    <t>m2</t>
  </si>
  <si>
    <t>-867144660</t>
  </si>
  <si>
    <t>Rozprostření a urovnání ornice v rovině nebo ve svahu sklonu do 1:5 při souvislé ploše do 500 m2, tl. vrstvy do 100 mm</t>
  </si>
  <si>
    <t>35740,0</t>
  </si>
  <si>
    <t>22</t>
  </si>
  <si>
    <t>181451131</t>
  </si>
  <si>
    <t>Založení parkového trávníku výsevem plochy přes 1000 m2 v rovině a ve svahu do 1:5</t>
  </si>
  <si>
    <t>-1860390315</t>
  </si>
  <si>
    <t>Založení trávníku na půdě předem připravené plochy přes 1000 m2 výsevem včetně utažení parkového v rovině nebo na svahu do 1:5</t>
  </si>
  <si>
    <t>23</t>
  </si>
  <si>
    <t>005724700</t>
  </si>
  <si>
    <t>osivo směs travní univerzál</t>
  </si>
  <si>
    <t>kg</t>
  </si>
  <si>
    <t>-1500847063</t>
  </si>
  <si>
    <t>osiva pícnin směsi travní balení obvykle 25 kg univerzál</t>
  </si>
  <si>
    <t>35740*0,0315 'Přepočtené koeficientem množství</t>
  </si>
  <si>
    <t>24</t>
  </si>
  <si>
    <t>181951102</t>
  </si>
  <si>
    <t>Úprava pláně v hornině tř. 1 až 4 se zhutněním</t>
  </si>
  <si>
    <t>1190480195</t>
  </si>
  <si>
    <t>Úprava pláně vyrovnáním výškových rozdílů v hornině tř. 1 až 4 se zhutněním</t>
  </si>
  <si>
    <t>37325,0</t>
  </si>
  <si>
    <t>25</t>
  </si>
  <si>
    <t>182201101</t>
  </si>
  <si>
    <t>Svahování násypů</t>
  </si>
  <si>
    <t>357529119</t>
  </si>
  <si>
    <t>Svahování trvalých svahů do projektovaných profilů s potřebným přemístěním výkopku při svahování násypů v jakékoliv hornině</t>
  </si>
  <si>
    <t>21660,0</t>
  </si>
  <si>
    <t>Zakládání</t>
  </si>
  <si>
    <t>26</t>
  </si>
  <si>
    <t>212752212</t>
  </si>
  <si>
    <t>Trativod z drenážních trubek plastových flexibilních D do 100 mm včetně lože otevřený výkop</t>
  </si>
  <si>
    <t>-332472879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</si>
  <si>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</si>
  <si>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27</t>
  </si>
  <si>
    <t>919726202</t>
  </si>
  <si>
    <t>Geotextilie pro vyztužení, separaci a filtraci tkaná z PP podélná pevnost v tahu do 50 kN/m</t>
  </si>
  <si>
    <t>1257311417</t>
  </si>
  <si>
    <t>Geotextilie tkaná pro vyztužení, separaci nebo filtraci z polypropylenu, podélná pevnost v tahu přes 15 do 50 kN/m</t>
  </si>
  <si>
    <t>DO-5-02251a</t>
  </si>
  <si>
    <t>1500,0</t>
  </si>
  <si>
    <t>Svislé a kompletní konstrukce</t>
  </si>
  <si>
    <t>28</t>
  </si>
  <si>
    <t>348942131</t>
  </si>
  <si>
    <t>Zábradlí ocelové osazené do bloků z betonu ze dvou vodorovných trubek</t>
  </si>
  <si>
    <t>429360757</t>
  </si>
  <si>
    <t>Zábradlí ocelové přímé nebo v oblouku výšky 1,1 m ze sloupků z válcovaných tyčí I č.10-12 s osazením do bloků z betonu prostého rozměru 200x200x500 mm ze dvou vodorovných trubek průměru 51 mm</t>
  </si>
  <si>
    <t>DO-5-02243, DO-5-02248a</t>
  </si>
  <si>
    <t>" součet za objekty SO 106, SO 107, SO 108" 537,0</t>
  </si>
  <si>
    <t>Vodorovné konstrukce</t>
  </si>
  <si>
    <t>29</t>
  </si>
  <si>
    <t>451573111</t>
  </si>
  <si>
    <t>Lože pod potrubí otevřený výkop ze štěrkopísku</t>
  </si>
  <si>
    <t>1838574252</t>
  </si>
  <si>
    <t>Lože pod potrubí, stoky a drobné objekty v otevřeném výkopu z písku a štěrkopísku do 63 mm</t>
  </si>
  <si>
    <t>Komunikace</t>
  </si>
  <si>
    <t>30</t>
  </si>
  <si>
    <t>561081131</t>
  </si>
  <si>
    <t>Zřízení podkladu ze zeminy upravené hydraulickými pojivy (Road Mix) tl do 500 mm plochy přes 5000 m2</t>
  </si>
  <si>
    <t>-1828012057</t>
  </si>
  <si>
    <t>Zřízení podkladu ze zeminy upravené hydraulickými pojivy (systém Road Mix) vápnem, cementem nebo směsnými pojivy (materiál ve specifikaci) s rozprostřením, promísením, vlhčením, zhutněním a ošetřením vodou plochy přes 5 000 m2, tloušťka po zhutnění přes 450 do 500 mm</t>
  </si>
  <si>
    <t>31</t>
  </si>
  <si>
    <t>585301600</t>
  </si>
  <si>
    <t>vápno CL 90 JM nehašené VL</t>
  </si>
  <si>
    <t>1361001955</t>
  </si>
  <si>
    <t>vápna pro stavební účely mleté ČSN EN 459-1 CL 90 JM  nehašené        VL</t>
  </si>
  <si>
    <t>" 3% CaO = 53kg/1m3 zeminy" 24260*0,5*0,053</t>
  </si>
  <si>
    <t>32</t>
  </si>
  <si>
    <t>561121112</t>
  </si>
  <si>
    <t>Podklad z mechanicky zpevněné zeminy MZ tl 200 mm</t>
  </si>
  <si>
    <t>-2138865097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</si>
  <si>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</si>
  <si>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viz SITUACE+DO-5-02257, DO-5-02258</t>
  </si>
  <si>
    <t>"konstrukce tl.280mm" 20812,5</t>
  </si>
  <si>
    <t>33</t>
  </si>
  <si>
    <t>564751111</t>
  </si>
  <si>
    <t>Podklad z kameniva hrubého drceného vel. 32-63 mm tl 150 mm</t>
  </si>
  <si>
    <t>849862919</t>
  </si>
  <si>
    <t>Podklad nebo kryt z kameniva hrubého drceného vel. 32-63 mm s rozprostřením a zhutněním, po zhutnění tl. 150 mm</t>
  </si>
  <si>
    <t>viz SITUACE 1.+3. úsek, DO-5-02257, DO-5-02258</t>
  </si>
  <si>
    <t>17920,0</t>
  </si>
  <si>
    <t>34</t>
  </si>
  <si>
    <t>564861111</t>
  </si>
  <si>
    <t>Podklad ze štěrkodrtě ŠD tl 200 mm</t>
  </si>
  <si>
    <t>-1418876527</t>
  </si>
  <si>
    <t>Podklad ze štěrkodrti ŠD s rozprostřením a zhutněním, po zhutnění tl. 200 mm</t>
  </si>
  <si>
    <t>DO-5-02251a, DO-5-02257, DO-5-02258</t>
  </si>
  <si>
    <t>"konstr. tl. 550mm" 1005,0</t>
  </si>
  <si>
    <t>35</t>
  </si>
  <si>
    <t>564911411</t>
  </si>
  <si>
    <t>Podklad z asfaltového recyklátu tl 50 mm</t>
  </si>
  <si>
    <t>-660186474</t>
  </si>
  <si>
    <t>Podklad nebo podsyp z asfaltového recyklátu s rozprostřením a zhutněním, po zhutnění tl. 50 mm</t>
  </si>
  <si>
    <t>"konstrukce tl.280mm" 20700,0</t>
  </si>
  <si>
    <t>36</t>
  </si>
  <si>
    <t>565155121</t>
  </si>
  <si>
    <t>Asfaltový beton vrstva podkladní ACP 16 (obalované kamenivo OKS) tl 70 mm š přes 3 m</t>
  </si>
  <si>
    <t>-175274418</t>
  </si>
  <si>
    <t>Asfaltový beton vrstva podkladní ACP 16 (obalované kamenivo střednězrnné - OKS) s rozprostřením a zhutněním v pruhu šířky přes 3 m, po zhutnění tl. 70 mm</t>
  </si>
  <si>
    <t>"konstr. tl. 550 mm" 1005,0</t>
  </si>
  <si>
    <t>37</t>
  </si>
  <si>
    <t>567132111</t>
  </si>
  <si>
    <t>Podklad ze směsi stmelené cementem SC C 8/10 (KSC I) tl 160 mm</t>
  </si>
  <si>
    <t>-618170751</t>
  </si>
  <si>
    <t>Podklad ze směsi stmelené cementem bez dilatačních spár, s rozprostřením a zhutněním SC C 8/10 (KSC I), po zhutnění tl. 160 mm</t>
  </si>
  <si>
    <t>38</t>
  </si>
  <si>
    <t>569903311</t>
  </si>
  <si>
    <t>Zřízení zemních krajnic se zhutněním</t>
  </si>
  <si>
    <t>1175015633</t>
  </si>
  <si>
    <t>Zřízení zemních krajnic z hornin jakékoliv třídy se zhutněním</t>
  </si>
  <si>
    <t>6320,0*0,30</t>
  </si>
  <si>
    <t>39</t>
  </si>
  <si>
    <t>583441710</t>
  </si>
  <si>
    <t>štěrkodrť frakce 0-32 třída C</t>
  </si>
  <si>
    <t>1571748138</t>
  </si>
  <si>
    <t>kamenivo přírodní drcené hutné pro stavební účely PDK (drobné, hrubé a štěrkodrť) štěrkodrtě ČSN EN 13043 frakce   0-32    (Spilit)</t>
  </si>
  <si>
    <t>1896*1,67 'Přepočtené koeficientem množství</t>
  </si>
  <si>
    <t>40</t>
  </si>
  <si>
    <t>573211111</t>
  </si>
  <si>
    <t>Postřik živičný spojovací z asfaltu v množství do 0,70 kg/m2</t>
  </si>
  <si>
    <t>-635572913</t>
  </si>
  <si>
    <t>Postřik živičný spojovací bez posypu kamenivem z asfaltu silničního, v množství od 0,50 do 0,70 kg/m2</t>
  </si>
  <si>
    <t>"konstr. tl. 550 mm" 1005,0*2</t>
  </si>
  <si>
    <t>Součet</t>
  </si>
  <si>
    <t>41</t>
  </si>
  <si>
    <t>573231111</t>
  </si>
  <si>
    <t>Postřik živičný spojovací ze silniční emulze v množství do 0,7 kg/m2</t>
  </si>
  <si>
    <t>-1236792095</t>
  </si>
  <si>
    <t>Postřik živičný spojovací bez posypu kamenivem ze silniční emulze, v množství od 0,50 do 0,80 kg/m2</t>
  </si>
  <si>
    <t>42</t>
  </si>
  <si>
    <t>577143111</t>
  </si>
  <si>
    <t>Asfaltový beton vrstva obrusná ACO 8 (ABJ) tl 50 mm š do 3 m z nemodifikovaného asfaltu</t>
  </si>
  <si>
    <t>-90238239</t>
  </si>
  <si>
    <t>Asfaltový beton vrstva obrusná ACO 8 (ABJ) s rozprostřením a se zhutněním z nemodifikovaného asfaltu v pruhu šířky do 3 m, po zhutnění tl. 50 mm</t>
  </si>
  <si>
    <t>43</t>
  </si>
  <si>
    <t>577144141</t>
  </si>
  <si>
    <t>Asfaltový beton vrstva obrusná ACO 11 (ABS) tř. I tl 50 mm š přes 3 m z modifikovaného asfaltu</t>
  </si>
  <si>
    <t>1044110849</t>
  </si>
  <si>
    <t>Asfaltový beton vrstva obrusná ACO 11 (ABS) s rozprostřením a se zhutněním z modifikovaného asfaltu v pruhu šířky přes 3 m tl. 50 mm</t>
  </si>
  <si>
    <t>44</t>
  </si>
  <si>
    <t>577166141</t>
  </si>
  <si>
    <t>Asfaltový beton vrstva ložní ACL 22 (ABVH) tl 70 mm š přes 3 m z modifikovaného asfaltu</t>
  </si>
  <si>
    <t>-371300987</t>
  </si>
  <si>
    <t>Asfaltový beton vrstva ložní ACL 22 (ABVH) s rozprostřením a zhutněním z modifikovaného asfaltu, po zhutnění v pruhu šířky přes 3 m, po zhutnění tl. 70 mm</t>
  </si>
  <si>
    <t>45</t>
  </si>
  <si>
    <t>596211111</t>
  </si>
  <si>
    <t>Kladení zámkové dlažby komunikací pro pěší tl 60 mm skupiny A pl do 100 m2</t>
  </si>
  <si>
    <t>-690643323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</si>
  <si>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</si>
  <si>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DO-5-02242, DO-5-02258</t>
  </si>
  <si>
    <t>73,0+17,0</t>
  </si>
  <si>
    <t>46</t>
  </si>
  <si>
    <t>592452680</t>
  </si>
  <si>
    <t>dlažba BEST-KLASIKO 20 x 10 x 6 cm barevná</t>
  </si>
  <si>
    <t>128</t>
  </si>
  <si>
    <t>-1869058923</t>
  </si>
  <si>
    <t>dlaždice betonové dlažba zámková (ČSN EN 1338) dlažba vibrolisovaná BEST standardní povrch (uzavřený hladký povrch) provedení: červená,hnědá,okrová,antracit tvarově jednoduchá dlažba KLASIKO              20 x 10 x 6</t>
  </si>
  <si>
    <t>73*1,03 'Přepočtené koeficientem množství</t>
  </si>
  <si>
    <t>47</t>
  </si>
  <si>
    <t>592452670</t>
  </si>
  <si>
    <t>dlažba BEST-KLASIKO pro nevidomé 20 x 10 x 6 cm barevná</t>
  </si>
  <si>
    <t>458569223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</si>
  <si>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</si>
  <si>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17*1,03 'Přepočtené koeficientem množství</t>
  </si>
  <si>
    <t>48</t>
  </si>
  <si>
    <t>919122122</t>
  </si>
  <si>
    <t>Těsnění spár zálivkou za tepla pro komůrky š 15 mm hl 30 mm s těsnicím profilem</t>
  </si>
  <si>
    <t>-471340769</t>
  </si>
  <si>
    <t>Utěsnění dilatačních spár zálivkou za tepla v cementobetonovém nebo živičném krytu včetně adhezního nátěru s těsnicím profilem pod zálivkou, pro komůrky šířky 15 mm, hloubky 30 mm</t>
  </si>
  <si>
    <t>Trubní vedení</t>
  </si>
  <si>
    <t>49</t>
  </si>
  <si>
    <t>871360410</t>
  </si>
  <si>
    <t>Montáž kanalizačního potrubí korugovaného SN 10 z polypropylenu DN 250</t>
  </si>
  <si>
    <t>410130071</t>
  </si>
  <si>
    <t>Montáž kanalizačního potrubí z plastů z polypropylenu PP korugovaného SN 10 DN 250</t>
  </si>
  <si>
    <t>10,0</t>
  </si>
  <si>
    <t>50</t>
  </si>
  <si>
    <t>286147250</t>
  </si>
  <si>
    <t>trubka kanalizační žebrovaná ULTRA RIB 2 DIN (PP) vnitřní průměr 250mm, dl. 3m</t>
  </si>
  <si>
    <t>kus</t>
  </si>
  <si>
    <t>1941764808</t>
  </si>
  <si>
    <t>trubky z polypropylénu a kombinované potrubí kanalizační žebrované PP trubky kanalizační žebrované ULTRA RIB 2 DIN (PP) DIN 16961 , včetně těsnícího kroužku vnější/vnitřní průměr 280/250 mm, dl. 3 m</t>
  </si>
  <si>
    <t>51</t>
  </si>
  <si>
    <t>894201151R</t>
  </si>
  <si>
    <t>Výtokový objekt betonový</t>
  </si>
  <si>
    <t>-1665659564</t>
  </si>
  <si>
    <t>52</t>
  </si>
  <si>
    <t>895931111R</t>
  </si>
  <si>
    <t>Vpusti kanalizačních horské z prefabrikovaných dílců,vč.mříže - mont.+dodávk.</t>
  </si>
  <si>
    <t>-874648339</t>
  </si>
  <si>
    <t>DO-5-02248a</t>
  </si>
  <si>
    <t>Ostatní konstrukce a práce-bourání</t>
  </si>
  <si>
    <t>53</t>
  </si>
  <si>
    <t>914111111</t>
  </si>
  <si>
    <t>Montáž svislé dopravní značky do velikosti 1 m2 objímkami na sloupek nebo konzolu</t>
  </si>
  <si>
    <t>-1347911527</t>
  </si>
  <si>
    <t>Montáž svislé dopravní značky základní velikosti do 1 m2 objímkami na sloupky nebo konzoly</t>
  </si>
  <si>
    <t>DO-5-02265, DO-5-02266, DO-5-02267, DO-5-02268a</t>
  </si>
  <si>
    <t>64</t>
  </si>
  <si>
    <t>54</t>
  </si>
  <si>
    <t>404440140</t>
  </si>
  <si>
    <t>značka dopravní svislá reflexní výstražná AL 3M A1 - A30, P1,P4 900 mm</t>
  </si>
  <si>
    <t>1909152254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</si>
  <si>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</si>
  <si>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55</t>
  </si>
  <si>
    <t>914511111</t>
  </si>
  <si>
    <t>Montáž sloupku dopravních značek délky do 3,5 m s betonovým základem</t>
  </si>
  <si>
    <t>-1742630288</t>
  </si>
  <si>
    <t>Montáž sloupku dopravních značek délky do 3,5 m do betonového základu</t>
  </si>
  <si>
    <t>56</t>
  </si>
  <si>
    <t>404452300</t>
  </si>
  <si>
    <t>sloupek Zn 70 - 350</t>
  </si>
  <si>
    <t>-1498635174</t>
  </si>
  <si>
    <t>výrobky a tabule orientační pro návěstí a zabezpečovací zařízení silniční značky dopravní svislé sloupky Zn 70 - 350</t>
  </si>
  <si>
    <t>57</t>
  </si>
  <si>
    <t>915231111</t>
  </si>
  <si>
    <t>Vodorovné dopravní značení bílým plastem přechody pro chodce, šipky, symboly</t>
  </si>
  <si>
    <t>-857052507</t>
  </si>
  <si>
    <t>Vodorovné dopravní značení stříkaným plastem přechody pro chodce, šipky, symboly nápisy bílé základní</t>
  </si>
  <si>
    <t>1250,0</t>
  </si>
  <si>
    <t>58</t>
  </si>
  <si>
    <t>915621111</t>
  </si>
  <si>
    <t>Předznačení vodorovného plošného značení</t>
  </si>
  <si>
    <t>1996854800</t>
  </si>
  <si>
    <t>Předznačení pro vodorovné značení stříkané barvou nebo prováděné z nátěrových hmot plošné šipky, symboly, nápisy</t>
  </si>
  <si>
    <t>59</t>
  </si>
  <si>
    <t>916131213</t>
  </si>
  <si>
    <t>Osazení silničního obrubníku betonového stojatého s boční opěrou do lože z betonu prostého</t>
  </si>
  <si>
    <t>-110476190</t>
  </si>
  <si>
    <t>Osazení silničního obrubníku betonového se zřízením lože, s vyplněním a zatřením spár cementovou maltou stojatého s boční opěrou z betonu prostého tř. C 12/15, do lože z betonu prostého téže značky</t>
  </si>
  <si>
    <t>60</t>
  </si>
  <si>
    <t>592175040</t>
  </si>
  <si>
    <t>obrubník BEST-MONO II, přírodní 100x15/12x25 cm</t>
  </si>
  <si>
    <t>883449661</t>
  </si>
  <si>
    <t>obrubníky betonové a železobetonové obrubníky BEST provedení: přírodní  (d x š x v) MONO II       100 x 15/12 x 25</t>
  </si>
  <si>
    <t>60*1,01 'Přepočtené koeficientem množství</t>
  </si>
  <si>
    <t>61</t>
  </si>
  <si>
    <t>916231213</t>
  </si>
  <si>
    <t>Osazení chodníkového obrubníku betonového stojatého s boční opěrou do lože z betonu prostého</t>
  </si>
  <si>
    <t>-1855716105</t>
  </si>
  <si>
    <t>Osazení chodníkového obrubníku betonového se zřízením lože, s vyplněním a zatřením spár cementovou maltou stojatého s boční opěrou z betonu prostého tř. C 12/15, do lože z betonu prostého téže značky</t>
  </si>
  <si>
    <t>62</t>
  </si>
  <si>
    <t>59217512</t>
  </si>
  <si>
    <t>obrubník betonový 100x5x20 cm přírodní</t>
  </si>
  <si>
    <t>1011594825</t>
  </si>
  <si>
    <t>obrubníky betonové a železobetonové obrubníky BEST provedení: přírodní  (d x š x v) vnější poloměr r=200, d. vnějšího oblouku 78 obrubník betonový 100x5x20 cm přírodní</t>
  </si>
  <si>
    <t>63</t>
  </si>
  <si>
    <t>919735110R</t>
  </si>
  <si>
    <t>Přesun betonového bunkru</t>
  </si>
  <si>
    <t>-1734363942</t>
  </si>
  <si>
    <t>Řezání stávajícího živičného krytu nebo podkladu hloubky přes 100 do 150 mm</t>
  </si>
  <si>
    <t>935111112</t>
  </si>
  <si>
    <t>Osazení příkopového žlabu do štěrkopísku tl 100 mm z betonových desek</t>
  </si>
  <si>
    <t>1964409513</t>
  </si>
  <si>
    <t>Osazení betonového příkopového žlabu s vyplněním a zatřením spár cementovou maltou s ložem tl. 100 mm z kameniva těženého nebo štěrkopísku z betonových desek jakékoliv velikosti</t>
  </si>
  <si>
    <t>0,25*4*280,0</t>
  </si>
  <si>
    <t>65</t>
  </si>
  <si>
    <t>592276300</t>
  </si>
  <si>
    <t>deska betonová meliorační TBM-Q 500/500 50x50x10 cm</t>
  </si>
  <si>
    <t>-2087176023</t>
  </si>
  <si>
    <t>tvárnice meliorační a příkopové betonové a železobetonové desky meliorační TBM-Q 500/500   50 x 50 x 10</t>
  </si>
  <si>
    <t>1120*1,01 'Přepočtené koeficientem množství</t>
  </si>
  <si>
    <t>66</t>
  </si>
  <si>
    <t>935111211</t>
  </si>
  <si>
    <t>Osazení příkopového žlabu do štěrkopísku tl 100 mm z betonových tvárnic š 800 mm</t>
  </si>
  <si>
    <t>1284915118</t>
  </si>
  <si>
    <t>Osazení betonového příkopového žlabu s vyplněním a zatřením spár cementovou maltou s ložem tl. 100 mm z kameniva těženého nebo štěrkopísku z betonových příkopových tvárnic šířky přes 500 do 800 mm</t>
  </si>
  <si>
    <t>67</t>
  </si>
  <si>
    <t>592277280</t>
  </si>
  <si>
    <t>žlab betonový odvodňovací TBZ 50/65/16 51 x 65 x 15,7 cm</t>
  </si>
  <si>
    <t>1017913799</t>
  </si>
  <si>
    <t>tvárnice meliorační a příkopové betonové a železobetonové žlaby odvodňovací TBZ  50/65/16     51 x 65 x 15,7</t>
  </si>
  <si>
    <t>549,019551401869*1,01 'Přepočtené koeficientem množství</t>
  </si>
  <si>
    <t>99</t>
  </si>
  <si>
    <t>Přesun hmot</t>
  </si>
  <si>
    <t>68</t>
  </si>
  <si>
    <t>998225111</t>
  </si>
  <si>
    <t>Přesun hmot pro pozemní komunikace s krytem z kamene, monolitickým betonovým nebo živičným</t>
  </si>
  <si>
    <t>-998192743</t>
  </si>
  <si>
    <t>Přesun hmot pro komunikace s krytem z kameniva, monolitickým betonovým nebo živičným dopravní vzdálenost do 200 m jakékoliv délky objektu</t>
  </si>
  <si>
    <t>SO 108a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</si>
  <si>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</si>
  <si>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</si>
  <si>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</si>
  <si>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</si>
  <si>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</si>
  <si>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</si>
  <si>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</si>
  <si>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</si>
  <si>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</si>
  <si>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</si>
  <si>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1024</t>
  </si>
  <si>
    <t>1357342435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</si>
  <si>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</si>
  <si>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</si>
  <si>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</si>
  <si>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</si>
  <si>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</si>
  <si>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533021691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</si>
  <si>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</si>
  <si>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</si>
  <si>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</si>
  <si>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</si>
  <si>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</si>
  <si>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1333792936</t>
  </si>
  <si>
    <t>Hlavní tituly průvodních činností a nákladů inženýrská činnost dozory</t>
  </si>
  <si>
    <t>043002000</t>
  </si>
  <si>
    <t>Zkoušky a ostatní měření</t>
  </si>
  <si>
    <t>-1893062383</t>
  </si>
  <si>
    <t>Hlavní tituly průvodních činností a nákladů inženýrská činnost zkoušky a ostatní měření</t>
  </si>
  <si>
    <t>"zkoušky únosnoti zemin" 374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</si>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</sst>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18" borderId="36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2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88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2FA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C41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8885.tmp" descr="D:\KROSplusData\System\Temp\rad088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FA59.tmp" descr="D:\KROSplusData\System\Temp\rad2FA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C415.tmp" descr="D:\KROSplusData\System\Temp\radFC41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565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566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3" t="s">
        <v>15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Q5" s="12"/>
      <c r="BE5" s="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4" t="s">
        <v>18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Q6" s="12"/>
      <c r="BE6" s="9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0"/>
      <c r="BS8" s="6" t="s">
        <v>27</v>
      </c>
    </row>
    <row r="9" spans="2:71" s="2" customFormat="1" ht="15" customHeight="1">
      <c r="B9" s="10"/>
      <c r="AQ9" s="12"/>
      <c r="BE9" s="9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0"/>
      <c r="BS11" s="6" t="s">
        <v>19</v>
      </c>
    </row>
    <row r="12" spans="2:71" s="2" customFormat="1" ht="7.5" customHeight="1">
      <c r="B12" s="10"/>
      <c r="AQ12" s="12"/>
      <c r="BE12" s="9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0"/>
      <c r="BS13" s="6" t="s">
        <v>19</v>
      </c>
    </row>
    <row r="14" spans="2:71" s="2" customFormat="1" ht="15.75" customHeight="1">
      <c r="B14" s="10"/>
      <c r="E14" s="95" t="s">
        <v>33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8" t="s">
        <v>31</v>
      </c>
      <c r="AN14" s="20" t="s">
        <v>33</v>
      </c>
      <c r="AQ14" s="12"/>
      <c r="BE14" s="90"/>
      <c r="BS14" s="6" t="s">
        <v>7</v>
      </c>
    </row>
    <row r="15" spans="2:71" s="2" customFormat="1" ht="7.5" customHeight="1">
      <c r="B15" s="10"/>
      <c r="AQ15" s="12"/>
      <c r="BE15" s="9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9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Q20" s="12"/>
      <c r="BE20" s="9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7">
        <f>ROUND($AG$51,2)</f>
        <v>0</v>
      </c>
      <c r="AL23" s="98"/>
      <c r="AM23" s="98"/>
      <c r="AN23" s="98"/>
      <c r="AO23" s="98"/>
      <c r="AQ23" s="25"/>
      <c r="BE23" s="91"/>
    </row>
    <row r="24" spans="2:57" s="6" customFormat="1" ht="7.5" customHeight="1">
      <c r="B24" s="22"/>
      <c r="AQ24" s="25"/>
      <c r="BE24" s="91"/>
    </row>
    <row r="25" spans="2:57" s="6" customFormat="1" ht="14.25" customHeight="1">
      <c r="B25" s="22"/>
      <c r="L25" s="99" t="s">
        <v>40</v>
      </c>
      <c r="M25" s="91"/>
      <c r="N25" s="91"/>
      <c r="O25" s="91"/>
      <c r="W25" s="99" t="s">
        <v>41</v>
      </c>
      <c r="X25" s="91"/>
      <c r="Y25" s="91"/>
      <c r="Z25" s="91"/>
      <c r="AA25" s="91"/>
      <c r="AB25" s="91"/>
      <c r="AC25" s="91"/>
      <c r="AD25" s="91"/>
      <c r="AE25" s="91"/>
      <c r="AK25" s="99" t="s">
        <v>42</v>
      </c>
      <c r="AL25" s="91"/>
      <c r="AM25" s="91"/>
      <c r="AN25" s="91"/>
      <c r="AO25" s="91"/>
      <c r="AQ25" s="25"/>
      <c r="BE25" s="91"/>
    </row>
    <row r="26" spans="2:57" s="6" customFormat="1" ht="15" customHeight="1">
      <c r="B26" s="26"/>
      <c r="D26" s="27" t="s">
        <v>43</v>
      </c>
      <c r="F26" s="27" t="s">
        <v>44</v>
      </c>
      <c r="L26" s="100">
        <v>0.21</v>
      </c>
      <c r="M26" s="92"/>
      <c r="N26" s="92"/>
      <c r="O26" s="92"/>
      <c r="W26" s="101">
        <f>ROUND($AZ$51,2)</f>
        <v>0</v>
      </c>
      <c r="X26" s="92"/>
      <c r="Y26" s="92"/>
      <c r="Z26" s="92"/>
      <c r="AA26" s="92"/>
      <c r="AB26" s="92"/>
      <c r="AC26" s="92"/>
      <c r="AD26" s="92"/>
      <c r="AE26" s="92"/>
      <c r="AK26" s="101">
        <f>ROUND($AV$51,2)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45</v>
      </c>
      <c r="L27" s="100">
        <v>0.15</v>
      </c>
      <c r="M27" s="92"/>
      <c r="N27" s="92"/>
      <c r="O27" s="92"/>
      <c r="W27" s="101">
        <f>ROUND($BA$51,2)</f>
        <v>0</v>
      </c>
      <c r="X27" s="92"/>
      <c r="Y27" s="92"/>
      <c r="Z27" s="92"/>
      <c r="AA27" s="92"/>
      <c r="AB27" s="92"/>
      <c r="AC27" s="92"/>
      <c r="AD27" s="92"/>
      <c r="AE27" s="92"/>
      <c r="AK27" s="101">
        <f>ROUND($AW$51,2)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46</v>
      </c>
      <c r="L28" s="100">
        <v>0.21</v>
      </c>
      <c r="M28" s="92"/>
      <c r="N28" s="92"/>
      <c r="O28" s="92"/>
      <c r="W28" s="101">
        <f>ROUND($BB$51,2)</f>
        <v>0</v>
      </c>
      <c r="X28" s="92"/>
      <c r="Y28" s="92"/>
      <c r="Z28" s="92"/>
      <c r="AA28" s="92"/>
      <c r="AB28" s="92"/>
      <c r="AC28" s="92"/>
      <c r="AD28" s="92"/>
      <c r="AE28" s="92"/>
      <c r="AK28" s="101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47</v>
      </c>
      <c r="L29" s="100">
        <v>0.15</v>
      </c>
      <c r="M29" s="92"/>
      <c r="N29" s="92"/>
      <c r="O29" s="92"/>
      <c r="W29" s="101">
        <f>ROUND($BC$51,2)</f>
        <v>0</v>
      </c>
      <c r="X29" s="92"/>
      <c r="Y29" s="92"/>
      <c r="Z29" s="92"/>
      <c r="AA29" s="92"/>
      <c r="AB29" s="92"/>
      <c r="AC29" s="92"/>
      <c r="AD29" s="92"/>
      <c r="AE29" s="92"/>
      <c r="AK29" s="101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48</v>
      </c>
      <c r="L30" s="100">
        <v>0</v>
      </c>
      <c r="M30" s="92"/>
      <c r="N30" s="92"/>
      <c r="O30" s="92"/>
      <c r="W30" s="101">
        <f>ROUND($BD$51,2)</f>
        <v>0</v>
      </c>
      <c r="X30" s="92"/>
      <c r="Y30" s="92"/>
      <c r="Z30" s="92"/>
      <c r="AA30" s="92"/>
      <c r="AB30" s="92"/>
      <c r="AC30" s="92"/>
      <c r="AD30" s="92"/>
      <c r="AE30" s="92"/>
      <c r="AK30" s="101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91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2" t="s">
        <v>51</v>
      </c>
      <c r="Y32" s="103"/>
      <c r="Z32" s="103"/>
      <c r="AA32" s="103"/>
      <c r="AB32" s="103"/>
      <c r="AC32" s="31"/>
      <c r="AD32" s="31"/>
      <c r="AE32" s="31"/>
      <c r="AF32" s="31"/>
      <c r="AG32" s="31"/>
      <c r="AH32" s="31"/>
      <c r="AI32" s="31"/>
      <c r="AJ32" s="31"/>
      <c r="AK32" s="104">
        <f>ROUND(SUM($AK$23:$AK$30),2)</f>
        <v>0</v>
      </c>
      <c r="AL32" s="103"/>
      <c r="AM32" s="103"/>
      <c r="AN32" s="103"/>
      <c r="AO32" s="105"/>
      <c r="AP32" s="29"/>
      <c r="AQ32" s="33"/>
      <c r="BE32" s="9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6" t="str">
        <f>$K$6</f>
        <v>2720 Obnovení silnice III-2565 Most - Mariánské Radčice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7" t="str">
        <f>IF($AN$8="","",$AN$8)</f>
        <v>30.07.2014</v>
      </c>
      <c r="AN44" s="9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3" t="str">
        <f>IF($E$17="","",$E$17)</f>
        <v>Báňské projekty Teplice a.s.</v>
      </c>
      <c r="AN46" s="91"/>
      <c r="AO46" s="91"/>
      <c r="AP46" s="91"/>
      <c r="AR46" s="22"/>
      <c r="AS46" s="108" t="s">
        <v>53</v>
      </c>
      <c r="AT46" s="10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85"/>
      <c r="AT47" s="91"/>
      <c r="BD47" s="45"/>
    </row>
    <row r="48" spans="2:56" s="6" customFormat="1" ht="12" customHeight="1">
      <c r="B48" s="22"/>
      <c r="AR48" s="22"/>
      <c r="AS48" s="85"/>
      <c r="AT48" s="91"/>
      <c r="BD48" s="45"/>
    </row>
    <row r="49" spans="2:57" s="6" customFormat="1" ht="30" customHeight="1">
      <c r="B49" s="22"/>
      <c r="C49" s="119" t="s">
        <v>54</v>
      </c>
      <c r="D49" s="103"/>
      <c r="E49" s="103"/>
      <c r="F49" s="103"/>
      <c r="G49" s="103"/>
      <c r="H49" s="31"/>
      <c r="I49" s="86" t="s">
        <v>55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87" t="s">
        <v>56</v>
      </c>
      <c r="AH49" s="103"/>
      <c r="AI49" s="103"/>
      <c r="AJ49" s="103"/>
      <c r="AK49" s="103"/>
      <c r="AL49" s="103"/>
      <c r="AM49" s="103"/>
      <c r="AN49" s="86" t="s">
        <v>57</v>
      </c>
      <c r="AO49" s="103"/>
      <c r="AP49" s="103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ROUND($AG$52,2)</f>
        <v>0</v>
      </c>
      <c r="AH51" s="114"/>
      <c r="AI51" s="114"/>
      <c r="AJ51" s="114"/>
      <c r="AK51" s="114"/>
      <c r="AL51" s="114"/>
      <c r="AM51" s="114"/>
      <c r="AN51" s="113">
        <f>ROUND(SUM($AG$51,$AT$51),2)</f>
        <v>0</v>
      </c>
      <c r="AO51" s="114"/>
      <c r="AP51" s="11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11" t="s">
        <v>77</v>
      </c>
      <c r="E52" s="112"/>
      <c r="F52" s="112"/>
      <c r="G52" s="112"/>
      <c r="H52" s="112"/>
      <c r="I52" s="61"/>
      <c r="J52" s="111" t="s">
        <v>78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88">
        <f>ROUND(SUM($AG$53:$AG$54),2)</f>
        <v>0</v>
      </c>
      <c r="AH52" s="110"/>
      <c r="AI52" s="110"/>
      <c r="AJ52" s="110"/>
      <c r="AK52" s="110"/>
      <c r="AL52" s="110"/>
      <c r="AM52" s="110"/>
      <c r="AN52" s="88">
        <f>ROUND(SUM($AG$52,$AT$52),2)</f>
        <v>0</v>
      </c>
      <c r="AO52" s="110"/>
      <c r="AP52" s="110"/>
      <c r="AQ52" s="62" t="s">
        <v>79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567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108 - Cyklistická stezka'!$J$29</f>
        <v>0</v>
      </c>
      <c r="AH53" s="117"/>
      <c r="AI53" s="117"/>
      <c r="AJ53" s="117"/>
      <c r="AK53" s="117"/>
      <c r="AL53" s="117"/>
      <c r="AM53" s="117"/>
      <c r="AN53" s="116">
        <f>ROUND(SUM($AG$53,$AT$53),2)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108 - Cyklistická stezka'!$P$91</f>
        <v>0</v>
      </c>
      <c r="AV53" s="72">
        <f>'SO 108 - Cyklistická stezka'!$J$32</f>
        <v>0</v>
      </c>
      <c r="AW53" s="72">
        <f>'SO 108 - Cyklistická stezka'!$J$33</f>
        <v>0</v>
      </c>
      <c r="AX53" s="72">
        <f>'SO 108 - Cyklistická stezka'!$J$34</f>
        <v>0</v>
      </c>
      <c r="AY53" s="72">
        <f>'SO 108 - Cyklistická stezka'!$J$35</f>
        <v>0</v>
      </c>
      <c r="AZ53" s="72">
        <f>'SO 108 - Cyklistická stezka'!$F$32</f>
        <v>0</v>
      </c>
      <c r="BA53" s="72">
        <f>'SO 108 - Cyklistická stezka'!$F$33</f>
        <v>0</v>
      </c>
      <c r="BB53" s="72">
        <f>'SO 108 - Cyklistická stezka'!$F$34</f>
        <v>0</v>
      </c>
      <c r="BC53" s="72">
        <f>'SO 108 - Cyklistická stezka'!$F$35</f>
        <v>0</v>
      </c>
      <c r="BD53" s="74">
        <f>'SO 108 - Cyklistická stezka'!$F$36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567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108a - Vedlejší a osta...'!$J$29</f>
        <v>0</v>
      </c>
      <c r="AH54" s="117"/>
      <c r="AI54" s="117"/>
      <c r="AJ54" s="117"/>
      <c r="AK54" s="117"/>
      <c r="AL54" s="117"/>
      <c r="AM54" s="117"/>
      <c r="AN54" s="116">
        <f>ROUND(SUM($AG$54,$AT$54),2)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ROUND(SUM($AV$54:$AW$54),2)</f>
        <v>0</v>
      </c>
      <c r="AU54" s="77">
        <f>'SO 108a - Vedlejší a osta...'!$P$86</f>
        <v>0</v>
      </c>
      <c r="AV54" s="76">
        <f>'SO 108a - Vedlejší a osta...'!$J$32</f>
        <v>0</v>
      </c>
      <c r="AW54" s="76">
        <f>'SO 108a - Vedlejší a osta...'!$J$33</f>
        <v>0</v>
      </c>
      <c r="AX54" s="76">
        <f>'SO 108a - Vedlejší a osta...'!$J$34</f>
        <v>0</v>
      </c>
      <c r="AY54" s="76">
        <f>'SO 108a - Vedlejší a osta...'!$J$35</f>
        <v>0</v>
      </c>
      <c r="AZ54" s="76">
        <f>'SO 108a - Vedlejší a osta...'!$F$32</f>
        <v>0</v>
      </c>
      <c r="BA54" s="76">
        <f>'SO 108a - Vedlejší a osta...'!$F$33</f>
        <v>0</v>
      </c>
      <c r="BB54" s="76">
        <f>'SO 108a - Vedlejší a osta...'!$F$34</f>
        <v>0</v>
      </c>
      <c r="BC54" s="76">
        <f>'SO 108a - Vedlejší a osta...'!$F$35</f>
        <v>0</v>
      </c>
      <c r="BD54" s="78">
        <f>'SO 108a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8 - Cyklistická stezka'!C2" tooltip="SO 108 - Cyklistická stezka" display="/"/>
    <hyperlink ref="A54" location="'SO 108a - Vedlejší a osta...'!C2" tooltip="SO 108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3"/>
  <sheetViews>
    <sheetView showGridLines="0" zoomScalePageLayoutView="0" workbookViewId="0" topLeftCell="A1">
      <pane ySplit="1" topLeftCell="BM307" activePane="bottomLeft" state="frozen"/>
      <selection pane="topLeft" activeCell="A1" sqref="A1"/>
      <selection pane="bottomLeft" activeCell="I94" sqref="I94:I320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568</v>
      </c>
      <c r="G1" s="121" t="s">
        <v>569</v>
      </c>
      <c r="H1" s="121"/>
      <c r="I1" s="82"/>
      <c r="J1" s="84" t="s">
        <v>570</v>
      </c>
      <c r="K1" s="83" t="s">
        <v>89</v>
      </c>
      <c r="L1" s="84" t="s">
        <v>571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78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41.75" customHeight="1">
      <c r="B26" s="137"/>
      <c r="E26" s="147" t="s">
        <v>94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ROUND($J$91,2)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ROUND(SUM($BE$91:$BE$321),2)</f>
        <v>0</v>
      </c>
      <c r="I32" s="155">
        <v>0.21</v>
      </c>
      <c r="J32" s="154">
        <f>ROUND(SUM($BE$91:$BE$321)*$I$32,2)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ROUND(SUM($BF$91:$BF$321),2)</f>
        <v>0</v>
      </c>
      <c r="I33" s="155">
        <v>0.15</v>
      </c>
      <c r="J33" s="154">
        <f>ROUND(SUM($BF$91:$BF$321)*$I$33,2)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ROUND(SUM($BG$91:$BG$321),2)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ROUND(SUM($BH$91:$BH$321),2)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ROUND(SUM($BI$91:$BI$321),2)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108 - Cyklistická stezka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ROUND($J$91,2)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100</v>
      </c>
      <c r="E61" s="176"/>
      <c r="F61" s="176"/>
      <c r="G61" s="176"/>
      <c r="H61" s="176"/>
      <c r="I61" s="176"/>
      <c r="J61" s="177">
        <f>ROUND($J$92,2)</f>
        <v>0</v>
      </c>
      <c r="K61" s="178"/>
    </row>
    <row r="62" spans="2:11" s="179" customFormat="1" ht="21" customHeight="1">
      <c r="B62" s="180"/>
      <c r="D62" s="181" t="s">
        <v>101</v>
      </c>
      <c r="E62" s="181"/>
      <c r="F62" s="181"/>
      <c r="G62" s="181"/>
      <c r="H62" s="181"/>
      <c r="I62" s="181"/>
      <c r="J62" s="182">
        <f>ROUND($J$93,2)</f>
        <v>0</v>
      </c>
      <c r="K62" s="183"/>
    </row>
    <row r="63" spans="2:11" s="179" customFormat="1" ht="21" customHeight="1">
      <c r="B63" s="180"/>
      <c r="D63" s="181" t="s">
        <v>102</v>
      </c>
      <c r="E63" s="181"/>
      <c r="F63" s="181"/>
      <c r="G63" s="181"/>
      <c r="H63" s="181"/>
      <c r="I63" s="181"/>
      <c r="J63" s="182">
        <f>ROUND($J$179,2)</f>
        <v>0</v>
      </c>
      <c r="K63" s="183"/>
    </row>
    <row r="64" spans="2:11" s="179" customFormat="1" ht="21" customHeight="1">
      <c r="B64" s="180"/>
      <c r="D64" s="181" t="s">
        <v>103</v>
      </c>
      <c r="E64" s="181"/>
      <c r="F64" s="181"/>
      <c r="G64" s="181"/>
      <c r="H64" s="181"/>
      <c r="I64" s="181"/>
      <c r="J64" s="182">
        <f>ROUND($J$186,2)</f>
        <v>0</v>
      </c>
      <c r="K64" s="183"/>
    </row>
    <row r="65" spans="2:11" s="179" customFormat="1" ht="21" customHeight="1">
      <c r="B65" s="180"/>
      <c r="D65" s="181" t="s">
        <v>104</v>
      </c>
      <c r="E65" s="181"/>
      <c r="F65" s="181"/>
      <c r="G65" s="181"/>
      <c r="H65" s="181"/>
      <c r="I65" s="181"/>
      <c r="J65" s="182">
        <f>ROUND($J$191,2)</f>
        <v>0</v>
      </c>
      <c r="K65" s="183"/>
    </row>
    <row r="66" spans="2:11" s="179" customFormat="1" ht="21" customHeight="1">
      <c r="B66" s="180"/>
      <c r="D66" s="181" t="s">
        <v>105</v>
      </c>
      <c r="E66" s="181"/>
      <c r="F66" s="181"/>
      <c r="G66" s="181"/>
      <c r="H66" s="181"/>
      <c r="I66" s="181"/>
      <c r="J66" s="182">
        <f>ROUND($J$194,2)</f>
        <v>0</v>
      </c>
      <c r="K66" s="183"/>
    </row>
    <row r="67" spans="2:11" s="179" customFormat="1" ht="21" customHeight="1">
      <c r="B67" s="180"/>
      <c r="D67" s="181" t="s">
        <v>106</v>
      </c>
      <c r="E67" s="181"/>
      <c r="F67" s="181"/>
      <c r="G67" s="181"/>
      <c r="H67" s="181"/>
      <c r="I67" s="181"/>
      <c r="J67" s="182">
        <f>ROUND($J$265,2)</f>
        <v>0</v>
      </c>
      <c r="K67" s="183"/>
    </row>
    <row r="68" spans="2:11" s="179" customFormat="1" ht="21" customHeight="1">
      <c r="B68" s="180"/>
      <c r="D68" s="181" t="s">
        <v>107</v>
      </c>
      <c r="E68" s="181"/>
      <c r="F68" s="181"/>
      <c r="G68" s="181"/>
      <c r="H68" s="181"/>
      <c r="I68" s="181"/>
      <c r="J68" s="182">
        <f>ROUND($J$278,2)</f>
        <v>0</v>
      </c>
      <c r="K68" s="183"/>
    </row>
    <row r="69" spans="2:11" s="179" customFormat="1" ht="15.75" customHeight="1">
      <c r="B69" s="180"/>
      <c r="D69" s="181" t="s">
        <v>108</v>
      </c>
      <c r="E69" s="181"/>
      <c r="F69" s="181"/>
      <c r="G69" s="181"/>
      <c r="H69" s="181"/>
      <c r="I69" s="181"/>
      <c r="J69" s="182">
        <f>ROUND($J$319,2)</f>
        <v>0</v>
      </c>
      <c r="K69" s="183"/>
    </row>
    <row r="70" spans="2:11" s="140" customFormat="1" ht="22.5" customHeight="1">
      <c r="B70" s="141"/>
      <c r="K70" s="142"/>
    </row>
    <row r="71" spans="2:11" s="140" customFormat="1" ht="7.5" customHeight="1">
      <c r="B71" s="163"/>
      <c r="C71" s="164"/>
      <c r="D71" s="164"/>
      <c r="E71" s="164"/>
      <c r="F71" s="164"/>
      <c r="G71" s="164"/>
      <c r="H71" s="164"/>
      <c r="I71" s="164"/>
      <c r="J71" s="164"/>
      <c r="K71" s="165"/>
    </row>
    <row r="75" spans="2:12" s="140" customFormat="1" ht="7.5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41"/>
    </row>
    <row r="76" spans="2:12" s="140" customFormat="1" ht="37.5" customHeight="1">
      <c r="B76" s="141"/>
      <c r="C76" s="131" t="s">
        <v>109</v>
      </c>
      <c r="L76" s="141"/>
    </row>
    <row r="77" spans="2:12" s="140" customFormat="1" ht="7.5" customHeight="1">
      <c r="B77" s="141"/>
      <c r="L77" s="141"/>
    </row>
    <row r="78" spans="2:12" s="140" customFormat="1" ht="15" customHeight="1">
      <c r="B78" s="141"/>
      <c r="C78" s="134" t="s">
        <v>17</v>
      </c>
      <c r="L78" s="141"/>
    </row>
    <row r="79" spans="2:12" s="140" customFormat="1" ht="16.5" customHeight="1">
      <c r="B79" s="141"/>
      <c r="E79" s="135" t="str">
        <f>$E$7</f>
        <v>2720 Obnovení silnice III-2565 Most - Mariánské Radčice</v>
      </c>
      <c r="F79" s="144"/>
      <c r="G79" s="144"/>
      <c r="H79" s="144"/>
      <c r="L79" s="141"/>
    </row>
    <row r="80" spans="2:12" ht="15.75" customHeight="1">
      <c r="B80" s="130"/>
      <c r="C80" s="134" t="s">
        <v>91</v>
      </c>
      <c r="L80" s="130"/>
    </row>
    <row r="81" spans="2:12" s="140" customFormat="1" ht="16.5" customHeight="1">
      <c r="B81" s="141"/>
      <c r="E81" s="135" t="s">
        <v>92</v>
      </c>
      <c r="F81" s="144"/>
      <c r="G81" s="144"/>
      <c r="H81" s="144"/>
      <c r="L81" s="141"/>
    </row>
    <row r="82" spans="2:12" s="140" customFormat="1" ht="15" customHeight="1">
      <c r="B82" s="141"/>
      <c r="C82" s="134" t="s">
        <v>93</v>
      </c>
      <c r="L82" s="141"/>
    </row>
    <row r="83" spans="2:12" s="140" customFormat="1" ht="19.5" customHeight="1">
      <c r="B83" s="141"/>
      <c r="E83" s="143" t="str">
        <f>$E$11</f>
        <v>SO 108 - Cyklistická stezka</v>
      </c>
      <c r="F83" s="144"/>
      <c r="G83" s="144"/>
      <c r="H83" s="144"/>
      <c r="L83" s="141"/>
    </row>
    <row r="84" spans="2:12" s="140" customFormat="1" ht="7.5" customHeight="1">
      <c r="B84" s="141"/>
      <c r="L84" s="141"/>
    </row>
    <row r="85" spans="2:12" s="140" customFormat="1" ht="18.75" customHeight="1">
      <c r="B85" s="141"/>
      <c r="C85" s="134" t="s">
        <v>23</v>
      </c>
      <c r="F85" s="145" t="str">
        <f>$F$14</f>
        <v> </v>
      </c>
      <c r="I85" s="134" t="s">
        <v>25</v>
      </c>
      <c r="J85" s="146" t="str">
        <f>IF($J$14="","",$J$14)</f>
        <v>30.07.2014</v>
      </c>
      <c r="L85" s="141"/>
    </row>
    <row r="86" spans="2:12" s="140" customFormat="1" ht="7.5" customHeight="1">
      <c r="B86" s="141"/>
      <c r="L86" s="141"/>
    </row>
    <row r="87" spans="2:12" s="140" customFormat="1" ht="15.75" customHeight="1">
      <c r="B87" s="141"/>
      <c r="C87" s="134" t="s">
        <v>28</v>
      </c>
      <c r="F87" s="145" t="str">
        <f>$E$17</f>
        <v>Statutární město Most</v>
      </c>
      <c r="I87" s="134" t="s">
        <v>35</v>
      </c>
      <c r="J87" s="145" t="str">
        <f>$E$23</f>
        <v>Báňské projekty Teplice a.s.</v>
      </c>
      <c r="L87" s="141"/>
    </row>
    <row r="88" spans="2:12" s="140" customFormat="1" ht="15" customHeight="1">
      <c r="B88" s="141"/>
      <c r="C88" s="134" t="s">
        <v>32</v>
      </c>
      <c r="F88" s="145">
        <f>IF($E$20="","",$E$20)</f>
      </c>
      <c r="L88" s="141"/>
    </row>
    <row r="89" spans="2:12" s="140" customFormat="1" ht="11.25" customHeight="1">
      <c r="B89" s="141"/>
      <c r="L89" s="141"/>
    </row>
    <row r="90" spans="2:20" s="184" customFormat="1" ht="30" customHeight="1">
      <c r="B90" s="185"/>
      <c r="C90" s="186" t="s">
        <v>110</v>
      </c>
      <c r="D90" s="187" t="s">
        <v>58</v>
      </c>
      <c r="E90" s="187" t="s">
        <v>54</v>
      </c>
      <c r="F90" s="187" t="s">
        <v>111</v>
      </c>
      <c r="G90" s="187" t="s">
        <v>112</v>
      </c>
      <c r="H90" s="187" t="s">
        <v>113</v>
      </c>
      <c r="I90" s="187" t="s">
        <v>114</v>
      </c>
      <c r="J90" s="187" t="s">
        <v>115</v>
      </c>
      <c r="K90" s="188" t="s">
        <v>116</v>
      </c>
      <c r="L90" s="185"/>
      <c r="M90" s="189" t="s">
        <v>117</v>
      </c>
      <c r="N90" s="190" t="s">
        <v>43</v>
      </c>
      <c r="O90" s="190" t="s">
        <v>118</v>
      </c>
      <c r="P90" s="190" t="s">
        <v>119</v>
      </c>
      <c r="Q90" s="190" t="s">
        <v>120</v>
      </c>
      <c r="R90" s="190" t="s">
        <v>121</v>
      </c>
      <c r="S90" s="190" t="s">
        <v>122</v>
      </c>
      <c r="T90" s="191" t="s">
        <v>123</v>
      </c>
    </row>
    <row r="91" spans="2:63" s="140" customFormat="1" ht="30" customHeight="1">
      <c r="B91" s="141"/>
      <c r="C91" s="173" t="s">
        <v>98</v>
      </c>
      <c r="J91" s="192">
        <f>$BK$91</f>
        <v>0</v>
      </c>
      <c r="L91" s="141"/>
      <c r="M91" s="193"/>
      <c r="N91" s="148"/>
      <c r="O91" s="148"/>
      <c r="P91" s="194">
        <f>$P$92</f>
        <v>0</v>
      </c>
      <c r="Q91" s="148"/>
      <c r="R91" s="194">
        <f>$R$92</f>
        <v>370.899376205</v>
      </c>
      <c r="S91" s="148"/>
      <c r="T91" s="195">
        <f>$T$92</f>
        <v>0</v>
      </c>
      <c r="AT91" s="140" t="s">
        <v>72</v>
      </c>
      <c r="AU91" s="140" t="s">
        <v>99</v>
      </c>
      <c r="BK91" s="196">
        <f>$BK$92</f>
        <v>0</v>
      </c>
    </row>
    <row r="92" spans="2:63" s="197" customFormat="1" ht="37.5" customHeight="1">
      <c r="B92" s="198"/>
      <c r="D92" s="199" t="s">
        <v>72</v>
      </c>
      <c r="E92" s="200" t="s">
        <v>124</v>
      </c>
      <c r="F92" s="200" t="s">
        <v>125</v>
      </c>
      <c r="J92" s="201">
        <f>$BK$92</f>
        <v>0</v>
      </c>
      <c r="L92" s="198"/>
      <c r="M92" s="202"/>
      <c r="P92" s="203">
        <f>$P$93+$P$179+$P$186+$P$191+$P$194+$P$265+$P$278</f>
        <v>0</v>
      </c>
      <c r="R92" s="203">
        <f>$R$93+$R$179+$R$186+$R$191+$R$194+$R$265+$R$278</f>
        <v>370.899376205</v>
      </c>
      <c r="T92" s="204">
        <f>$T$93+$T$179+$T$186+$T$191+$T$194+$T$265+$T$278</f>
        <v>0</v>
      </c>
      <c r="AR92" s="199" t="s">
        <v>22</v>
      </c>
      <c r="AT92" s="199" t="s">
        <v>72</v>
      </c>
      <c r="AU92" s="199" t="s">
        <v>73</v>
      </c>
      <c r="AY92" s="199" t="s">
        <v>126</v>
      </c>
      <c r="BK92" s="205">
        <f>$BK$93+$BK$179+$BK$186+$BK$191+$BK$194+$BK$265+$BK$278</f>
        <v>0</v>
      </c>
    </row>
    <row r="93" spans="2:63" s="197" customFormat="1" ht="21" customHeight="1">
      <c r="B93" s="198"/>
      <c r="D93" s="199" t="s">
        <v>72</v>
      </c>
      <c r="E93" s="206" t="s">
        <v>22</v>
      </c>
      <c r="F93" s="206" t="s">
        <v>127</v>
      </c>
      <c r="J93" s="207">
        <f>$BK$93</f>
        <v>0</v>
      </c>
      <c r="L93" s="198"/>
      <c r="M93" s="202"/>
      <c r="P93" s="203">
        <f>SUM($P$94:$P$178)</f>
        <v>0</v>
      </c>
      <c r="R93" s="203">
        <f>SUM($R$94:$R$178)</f>
        <v>1.12581</v>
      </c>
      <c r="T93" s="204">
        <f>SUM($T$94:$T$178)</f>
        <v>0</v>
      </c>
      <c r="AR93" s="199" t="s">
        <v>22</v>
      </c>
      <c r="AT93" s="199" t="s">
        <v>72</v>
      </c>
      <c r="AU93" s="199" t="s">
        <v>22</v>
      </c>
      <c r="AY93" s="199" t="s">
        <v>126</v>
      </c>
      <c r="BK93" s="205">
        <f>SUM($BK$94:$BK$178)</f>
        <v>0</v>
      </c>
    </row>
    <row r="94" spans="2:65" s="140" customFormat="1" ht="15.75" customHeight="1">
      <c r="B94" s="141"/>
      <c r="C94" s="208" t="s">
        <v>22</v>
      </c>
      <c r="D94" s="208" t="s">
        <v>128</v>
      </c>
      <c r="E94" s="209" t="s">
        <v>129</v>
      </c>
      <c r="F94" s="210" t="s">
        <v>130</v>
      </c>
      <c r="G94" s="211" t="s">
        <v>131</v>
      </c>
      <c r="H94" s="212">
        <v>250</v>
      </c>
      <c r="I94" s="253"/>
      <c r="J94" s="213">
        <f>ROUND($I$94*$H$94,2)</f>
        <v>0</v>
      </c>
      <c r="K94" s="210" t="s">
        <v>132</v>
      </c>
      <c r="L94" s="141"/>
      <c r="M94" s="214"/>
      <c r="N94" s="215" t="s">
        <v>44</v>
      </c>
      <c r="Q94" s="216">
        <v>0</v>
      </c>
      <c r="R94" s="216">
        <f>$Q$94*$H$94</f>
        <v>0</v>
      </c>
      <c r="S94" s="216">
        <v>0</v>
      </c>
      <c r="T94" s="217">
        <f>$S$94*$H$94</f>
        <v>0</v>
      </c>
      <c r="AR94" s="136" t="s">
        <v>133</v>
      </c>
      <c r="AT94" s="136" t="s">
        <v>128</v>
      </c>
      <c r="AU94" s="136" t="s">
        <v>82</v>
      </c>
      <c r="AY94" s="140" t="s">
        <v>126</v>
      </c>
      <c r="BE94" s="218">
        <f>IF($N$94="základní",$J$94,0)</f>
        <v>0</v>
      </c>
      <c r="BF94" s="218">
        <f>IF($N$94="snížená",$J$94,0)</f>
        <v>0</v>
      </c>
      <c r="BG94" s="218">
        <f>IF($N$94="zákl. přenesená",$J$94,0)</f>
        <v>0</v>
      </c>
      <c r="BH94" s="218">
        <f>IF($N$94="sníž. přenesená",$J$94,0)</f>
        <v>0</v>
      </c>
      <c r="BI94" s="218">
        <f>IF($N$94="nulová",$J$94,0)</f>
        <v>0</v>
      </c>
      <c r="BJ94" s="136" t="s">
        <v>22</v>
      </c>
      <c r="BK94" s="218">
        <f>ROUND($I$94*$H$94,2)</f>
        <v>0</v>
      </c>
      <c r="BL94" s="136" t="s">
        <v>133</v>
      </c>
      <c r="BM94" s="136" t="s">
        <v>134</v>
      </c>
    </row>
    <row r="95" spans="2:47" s="140" customFormat="1" ht="16.5" customHeight="1">
      <c r="B95" s="141"/>
      <c r="D95" s="219" t="s">
        <v>135</v>
      </c>
      <c r="F95" s="220" t="s">
        <v>136</v>
      </c>
      <c r="I95" s="254"/>
      <c r="L95" s="141"/>
      <c r="M95" s="221"/>
      <c r="T95" s="222"/>
      <c r="AT95" s="140" t="s">
        <v>135</v>
      </c>
      <c r="AU95" s="140" t="s">
        <v>82</v>
      </c>
    </row>
    <row r="96" spans="2:65" s="140" customFormat="1" ht="15.75" customHeight="1">
      <c r="B96" s="141"/>
      <c r="C96" s="208" t="s">
        <v>82</v>
      </c>
      <c r="D96" s="208" t="s">
        <v>128</v>
      </c>
      <c r="E96" s="209" t="s">
        <v>137</v>
      </c>
      <c r="F96" s="210" t="s">
        <v>138</v>
      </c>
      <c r="G96" s="211" t="s">
        <v>139</v>
      </c>
      <c r="H96" s="212">
        <v>32</v>
      </c>
      <c r="I96" s="253"/>
      <c r="J96" s="213">
        <f>ROUND($I$96*$H$96,2)</f>
        <v>0</v>
      </c>
      <c r="K96" s="210" t="s">
        <v>132</v>
      </c>
      <c r="L96" s="141"/>
      <c r="M96" s="214"/>
      <c r="N96" s="215" t="s">
        <v>44</v>
      </c>
      <c r="Q96" s="216">
        <v>0</v>
      </c>
      <c r="R96" s="216">
        <f>$Q$96*$H$96</f>
        <v>0</v>
      </c>
      <c r="S96" s="216">
        <v>0</v>
      </c>
      <c r="T96" s="217">
        <f>$S$96*$H$96</f>
        <v>0</v>
      </c>
      <c r="AR96" s="136" t="s">
        <v>133</v>
      </c>
      <c r="AT96" s="136" t="s">
        <v>128</v>
      </c>
      <c r="AU96" s="136" t="s">
        <v>82</v>
      </c>
      <c r="AY96" s="140" t="s">
        <v>126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133</v>
      </c>
      <c r="BM96" s="136" t="s">
        <v>140</v>
      </c>
    </row>
    <row r="97" spans="2:47" s="140" customFormat="1" ht="27" customHeight="1">
      <c r="B97" s="141"/>
      <c r="D97" s="219" t="s">
        <v>135</v>
      </c>
      <c r="F97" s="220" t="s">
        <v>141</v>
      </c>
      <c r="I97" s="254"/>
      <c r="L97" s="141"/>
      <c r="M97" s="221"/>
      <c r="T97" s="222"/>
      <c r="AT97" s="140" t="s">
        <v>135</v>
      </c>
      <c r="AU97" s="140" t="s">
        <v>82</v>
      </c>
    </row>
    <row r="98" spans="2:65" s="140" customFormat="1" ht="15.75" customHeight="1">
      <c r="B98" s="141"/>
      <c r="C98" s="208" t="s">
        <v>142</v>
      </c>
      <c r="D98" s="208" t="s">
        <v>128</v>
      </c>
      <c r="E98" s="209" t="s">
        <v>143</v>
      </c>
      <c r="F98" s="210" t="s">
        <v>144</v>
      </c>
      <c r="G98" s="211" t="s">
        <v>145</v>
      </c>
      <c r="H98" s="212">
        <v>29.475</v>
      </c>
      <c r="I98" s="253"/>
      <c r="J98" s="213">
        <f>ROUND($I$98*$H$98,2)</f>
        <v>0</v>
      </c>
      <c r="K98" s="210" t="s">
        <v>132</v>
      </c>
      <c r="L98" s="141"/>
      <c r="M98" s="214"/>
      <c r="N98" s="215" t="s">
        <v>44</v>
      </c>
      <c r="Q98" s="216">
        <v>0</v>
      </c>
      <c r="R98" s="216">
        <f>$Q$98*$H$98</f>
        <v>0</v>
      </c>
      <c r="S98" s="216">
        <v>0</v>
      </c>
      <c r="T98" s="217">
        <f>$S$98*$H$98</f>
        <v>0</v>
      </c>
      <c r="AR98" s="136" t="s">
        <v>133</v>
      </c>
      <c r="AT98" s="136" t="s">
        <v>128</v>
      </c>
      <c r="AU98" s="136" t="s">
        <v>82</v>
      </c>
      <c r="AY98" s="140" t="s">
        <v>126</v>
      </c>
      <c r="BE98" s="218">
        <f>IF($N$98="základní",$J$98,0)</f>
        <v>0</v>
      </c>
      <c r="BF98" s="218">
        <f>IF($N$98="snížená",$J$98,0)</f>
        <v>0</v>
      </c>
      <c r="BG98" s="218">
        <f>IF($N$98="zákl. přenesená",$J$98,0)</f>
        <v>0</v>
      </c>
      <c r="BH98" s="218">
        <f>IF($N$98="sníž. přenesená",$J$98,0)</f>
        <v>0</v>
      </c>
      <c r="BI98" s="218">
        <f>IF($N$98="nulová",$J$98,0)</f>
        <v>0</v>
      </c>
      <c r="BJ98" s="136" t="s">
        <v>22</v>
      </c>
      <c r="BK98" s="218">
        <f>ROUND($I$98*$H$98,2)</f>
        <v>0</v>
      </c>
      <c r="BL98" s="136" t="s">
        <v>133</v>
      </c>
      <c r="BM98" s="136" t="s">
        <v>146</v>
      </c>
    </row>
    <row r="99" spans="2:47" s="140" customFormat="1" ht="27" customHeight="1">
      <c r="B99" s="141"/>
      <c r="D99" s="219" t="s">
        <v>135</v>
      </c>
      <c r="F99" s="220" t="s">
        <v>147</v>
      </c>
      <c r="I99" s="254"/>
      <c r="L99" s="141"/>
      <c r="M99" s="221"/>
      <c r="T99" s="222"/>
      <c r="AT99" s="140" t="s">
        <v>135</v>
      </c>
      <c r="AU99" s="140" t="s">
        <v>82</v>
      </c>
    </row>
    <row r="100" spans="2:51" s="140" customFormat="1" ht="15.75" customHeight="1">
      <c r="B100" s="223"/>
      <c r="D100" s="224" t="s">
        <v>148</v>
      </c>
      <c r="E100" s="225"/>
      <c r="F100" s="226" t="s">
        <v>149</v>
      </c>
      <c r="H100" s="225"/>
      <c r="I100" s="254"/>
      <c r="L100" s="223"/>
      <c r="M100" s="227"/>
      <c r="T100" s="228"/>
      <c r="AT100" s="225" t="s">
        <v>148</v>
      </c>
      <c r="AU100" s="225" t="s">
        <v>82</v>
      </c>
      <c r="AV100" s="225" t="s">
        <v>22</v>
      </c>
      <c r="AW100" s="225" t="s">
        <v>99</v>
      </c>
      <c r="AX100" s="225" t="s">
        <v>73</v>
      </c>
      <c r="AY100" s="225" t="s">
        <v>126</v>
      </c>
    </row>
    <row r="101" spans="2:51" s="140" customFormat="1" ht="15.75" customHeight="1">
      <c r="B101" s="229"/>
      <c r="D101" s="224" t="s">
        <v>148</v>
      </c>
      <c r="E101" s="230"/>
      <c r="F101" s="231" t="s">
        <v>150</v>
      </c>
      <c r="H101" s="232">
        <v>196.5</v>
      </c>
      <c r="I101" s="254"/>
      <c r="L101" s="229"/>
      <c r="M101" s="233"/>
      <c r="T101" s="234"/>
      <c r="AT101" s="230" t="s">
        <v>148</v>
      </c>
      <c r="AU101" s="230" t="s">
        <v>82</v>
      </c>
      <c r="AV101" s="230" t="s">
        <v>82</v>
      </c>
      <c r="AW101" s="230" t="s">
        <v>99</v>
      </c>
      <c r="AX101" s="230" t="s">
        <v>73</v>
      </c>
      <c r="AY101" s="230" t="s">
        <v>126</v>
      </c>
    </row>
    <row r="102" spans="2:51" s="140" customFormat="1" ht="15.75" customHeight="1">
      <c r="B102" s="229"/>
      <c r="D102" s="224" t="s">
        <v>148</v>
      </c>
      <c r="F102" s="231" t="s">
        <v>151</v>
      </c>
      <c r="H102" s="232">
        <v>29.475</v>
      </c>
      <c r="I102" s="254"/>
      <c r="L102" s="229"/>
      <c r="M102" s="233"/>
      <c r="T102" s="234"/>
      <c r="AT102" s="230" t="s">
        <v>148</v>
      </c>
      <c r="AU102" s="230" t="s">
        <v>82</v>
      </c>
      <c r="AV102" s="230" t="s">
        <v>82</v>
      </c>
      <c r="AW102" s="230" t="s">
        <v>73</v>
      </c>
      <c r="AX102" s="230" t="s">
        <v>22</v>
      </c>
      <c r="AY102" s="230" t="s">
        <v>126</v>
      </c>
    </row>
    <row r="103" spans="2:65" s="140" customFormat="1" ht="15.75" customHeight="1">
      <c r="B103" s="141"/>
      <c r="C103" s="208" t="s">
        <v>133</v>
      </c>
      <c r="D103" s="208" t="s">
        <v>128</v>
      </c>
      <c r="E103" s="209" t="s">
        <v>152</v>
      </c>
      <c r="F103" s="210" t="s">
        <v>153</v>
      </c>
      <c r="G103" s="211" t="s">
        <v>145</v>
      </c>
      <c r="H103" s="212">
        <v>5110.55</v>
      </c>
      <c r="I103" s="253"/>
      <c r="J103" s="213">
        <f>ROUND($I$103*$H$103,2)</f>
        <v>0</v>
      </c>
      <c r="K103" s="210" t="s">
        <v>132</v>
      </c>
      <c r="L103" s="141"/>
      <c r="M103" s="214"/>
      <c r="N103" s="215" t="s">
        <v>44</v>
      </c>
      <c r="Q103" s="216">
        <v>0</v>
      </c>
      <c r="R103" s="216">
        <f>$Q$103*$H$103</f>
        <v>0</v>
      </c>
      <c r="S103" s="216">
        <v>0</v>
      </c>
      <c r="T103" s="217">
        <f>$S$103*$H$103</f>
        <v>0</v>
      </c>
      <c r="AR103" s="136" t="s">
        <v>133</v>
      </c>
      <c r="AT103" s="136" t="s">
        <v>128</v>
      </c>
      <c r="AU103" s="136" t="s">
        <v>82</v>
      </c>
      <c r="AY103" s="140" t="s">
        <v>126</v>
      </c>
      <c r="BE103" s="218">
        <f>IF($N$103="základní",$J$103,0)</f>
        <v>0</v>
      </c>
      <c r="BF103" s="218">
        <f>IF($N$103="snížená",$J$103,0)</f>
        <v>0</v>
      </c>
      <c r="BG103" s="218">
        <f>IF($N$103="zákl. přenesená",$J$103,0)</f>
        <v>0</v>
      </c>
      <c r="BH103" s="218">
        <f>IF($N$103="sníž. přenesená",$J$103,0)</f>
        <v>0</v>
      </c>
      <c r="BI103" s="218">
        <f>IF($N$103="nulová",$J$103,0)</f>
        <v>0</v>
      </c>
      <c r="BJ103" s="136" t="s">
        <v>22</v>
      </c>
      <c r="BK103" s="218">
        <f>ROUND($I$103*$H$103,2)</f>
        <v>0</v>
      </c>
      <c r="BL103" s="136" t="s">
        <v>133</v>
      </c>
      <c r="BM103" s="136" t="s">
        <v>154</v>
      </c>
    </row>
    <row r="104" spans="2:47" s="140" customFormat="1" ht="27" customHeight="1">
      <c r="B104" s="141"/>
      <c r="D104" s="219" t="s">
        <v>135</v>
      </c>
      <c r="F104" s="220" t="s">
        <v>155</v>
      </c>
      <c r="I104" s="254"/>
      <c r="L104" s="141"/>
      <c r="M104" s="221"/>
      <c r="T104" s="222"/>
      <c r="AT104" s="140" t="s">
        <v>135</v>
      </c>
      <c r="AU104" s="140" t="s">
        <v>82</v>
      </c>
    </row>
    <row r="105" spans="2:51" s="140" customFormat="1" ht="15.75" customHeight="1">
      <c r="B105" s="223"/>
      <c r="D105" s="224" t="s">
        <v>148</v>
      </c>
      <c r="E105" s="225"/>
      <c r="F105" s="226" t="s">
        <v>149</v>
      </c>
      <c r="H105" s="225"/>
      <c r="I105" s="254"/>
      <c r="L105" s="223"/>
      <c r="M105" s="227"/>
      <c r="T105" s="228"/>
      <c r="AT105" s="225" t="s">
        <v>148</v>
      </c>
      <c r="AU105" s="225" t="s">
        <v>82</v>
      </c>
      <c r="AV105" s="225" t="s">
        <v>22</v>
      </c>
      <c r="AW105" s="225" t="s">
        <v>99</v>
      </c>
      <c r="AX105" s="225" t="s">
        <v>73</v>
      </c>
      <c r="AY105" s="225" t="s">
        <v>126</v>
      </c>
    </row>
    <row r="106" spans="2:51" s="140" customFormat="1" ht="15.75" customHeight="1">
      <c r="B106" s="229"/>
      <c r="D106" s="224" t="s">
        <v>148</v>
      </c>
      <c r="E106" s="230"/>
      <c r="F106" s="231" t="s">
        <v>156</v>
      </c>
      <c r="H106" s="232">
        <v>5110.55</v>
      </c>
      <c r="I106" s="254"/>
      <c r="L106" s="229"/>
      <c r="M106" s="233"/>
      <c r="T106" s="234"/>
      <c r="AT106" s="230" t="s">
        <v>148</v>
      </c>
      <c r="AU106" s="230" t="s">
        <v>82</v>
      </c>
      <c r="AV106" s="230" t="s">
        <v>82</v>
      </c>
      <c r="AW106" s="230" t="s">
        <v>99</v>
      </c>
      <c r="AX106" s="230" t="s">
        <v>73</v>
      </c>
      <c r="AY106" s="230" t="s">
        <v>126</v>
      </c>
    </row>
    <row r="107" spans="2:65" s="140" customFormat="1" ht="15.75" customHeight="1">
      <c r="B107" s="141"/>
      <c r="C107" s="208" t="s">
        <v>157</v>
      </c>
      <c r="D107" s="208" t="s">
        <v>128</v>
      </c>
      <c r="E107" s="209" t="s">
        <v>158</v>
      </c>
      <c r="F107" s="210" t="s">
        <v>159</v>
      </c>
      <c r="G107" s="211" t="s">
        <v>145</v>
      </c>
      <c r="H107" s="212">
        <v>2555.275</v>
      </c>
      <c r="I107" s="253"/>
      <c r="J107" s="213">
        <f>ROUND($I$107*$H$107,2)</f>
        <v>0</v>
      </c>
      <c r="K107" s="210" t="s">
        <v>132</v>
      </c>
      <c r="L107" s="141"/>
      <c r="M107" s="214"/>
      <c r="N107" s="215" t="s">
        <v>44</v>
      </c>
      <c r="Q107" s="216">
        <v>0</v>
      </c>
      <c r="R107" s="216">
        <f>$Q$107*$H$107</f>
        <v>0</v>
      </c>
      <c r="S107" s="216">
        <v>0</v>
      </c>
      <c r="T107" s="217">
        <f>$S$107*$H$107</f>
        <v>0</v>
      </c>
      <c r="AR107" s="136" t="s">
        <v>133</v>
      </c>
      <c r="AT107" s="136" t="s">
        <v>128</v>
      </c>
      <c r="AU107" s="136" t="s">
        <v>82</v>
      </c>
      <c r="AY107" s="140" t="s">
        <v>126</v>
      </c>
      <c r="BE107" s="218">
        <f>IF($N$107="základní",$J$107,0)</f>
        <v>0</v>
      </c>
      <c r="BF107" s="218">
        <f>IF($N$107="snížená",$J$107,0)</f>
        <v>0</v>
      </c>
      <c r="BG107" s="218">
        <f>IF($N$107="zákl. přenesená",$J$107,0)</f>
        <v>0</v>
      </c>
      <c r="BH107" s="218">
        <f>IF($N$107="sníž. přenesená",$J$107,0)</f>
        <v>0</v>
      </c>
      <c r="BI107" s="218">
        <f>IF($N$107="nulová",$J$107,0)</f>
        <v>0</v>
      </c>
      <c r="BJ107" s="136" t="s">
        <v>22</v>
      </c>
      <c r="BK107" s="218">
        <f>ROUND($I$107*$H$107,2)</f>
        <v>0</v>
      </c>
      <c r="BL107" s="136" t="s">
        <v>133</v>
      </c>
      <c r="BM107" s="136" t="s">
        <v>160</v>
      </c>
    </row>
    <row r="108" spans="2:47" s="140" customFormat="1" ht="27" customHeight="1">
      <c r="B108" s="141"/>
      <c r="D108" s="219" t="s">
        <v>135</v>
      </c>
      <c r="F108" s="220" t="s">
        <v>161</v>
      </c>
      <c r="I108" s="254"/>
      <c r="L108" s="141"/>
      <c r="M108" s="221"/>
      <c r="T108" s="222"/>
      <c r="AT108" s="140" t="s">
        <v>135</v>
      </c>
      <c r="AU108" s="140" t="s">
        <v>82</v>
      </c>
    </row>
    <row r="109" spans="2:51" s="140" customFormat="1" ht="15.75" customHeight="1">
      <c r="B109" s="229"/>
      <c r="D109" s="224" t="s">
        <v>148</v>
      </c>
      <c r="F109" s="231" t="s">
        <v>162</v>
      </c>
      <c r="H109" s="232">
        <v>2555.275</v>
      </c>
      <c r="I109" s="254"/>
      <c r="L109" s="229"/>
      <c r="M109" s="233"/>
      <c r="T109" s="234"/>
      <c r="AT109" s="230" t="s">
        <v>148</v>
      </c>
      <c r="AU109" s="230" t="s">
        <v>82</v>
      </c>
      <c r="AV109" s="230" t="s">
        <v>82</v>
      </c>
      <c r="AW109" s="230" t="s">
        <v>73</v>
      </c>
      <c r="AX109" s="230" t="s">
        <v>22</v>
      </c>
      <c r="AY109" s="230" t="s">
        <v>126</v>
      </c>
    </row>
    <row r="110" spans="2:65" s="140" customFormat="1" ht="15.75" customHeight="1">
      <c r="B110" s="141"/>
      <c r="C110" s="208" t="s">
        <v>163</v>
      </c>
      <c r="D110" s="208" t="s">
        <v>128</v>
      </c>
      <c r="E110" s="209" t="s">
        <v>164</v>
      </c>
      <c r="F110" s="210" t="s">
        <v>165</v>
      </c>
      <c r="G110" s="211" t="s">
        <v>145</v>
      </c>
      <c r="H110" s="212">
        <v>150</v>
      </c>
      <c r="I110" s="253"/>
      <c r="J110" s="213">
        <f>ROUND($I$110*$H$110,2)</f>
        <v>0</v>
      </c>
      <c r="K110" s="210" t="s">
        <v>132</v>
      </c>
      <c r="L110" s="141"/>
      <c r="M110" s="214"/>
      <c r="N110" s="215" t="s">
        <v>44</v>
      </c>
      <c r="Q110" s="216">
        <v>0</v>
      </c>
      <c r="R110" s="216">
        <f>$Q$110*$H$110</f>
        <v>0</v>
      </c>
      <c r="S110" s="216">
        <v>0</v>
      </c>
      <c r="T110" s="217">
        <f>$S$110*$H$110</f>
        <v>0</v>
      </c>
      <c r="AR110" s="136" t="s">
        <v>133</v>
      </c>
      <c r="AT110" s="136" t="s">
        <v>128</v>
      </c>
      <c r="AU110" s="136" t="s">
        <v>82</v>
      </c>
      <c r="AY110" s="140" t="s">
        <v>126</v>
      </c>
      <c r="BE110" s="218">
        <f>IF($N$110="základní",$J$110,0)</f>
        <v>0</v>
      </c>
      <c r="BF110" s="218">
        <f>IF($N$110="snížená",$J$110,0)</f>
        <v>0</v>
      </c>
      <c r="BG110" s="218">
        <f>IF($N$110="zákl. přenesená",$J$110,0)</f>
        <v>0</v>
      </c>
      <c r="BH110" s="218">
        <f>IF($N$110="sníž. přenesená",$J$110,0)</f>
        <v>0</v>
      </c>
      <c r="BI110" s="218">
        <f>IF($N$110="nulová",$J$110,0)</f>
        <v>0</v>
      </c>
      <c r="BJ110" s="136" t="s">
        <v>22</v>
      </c>
      <c r="BK110" s="218">
        <f>ROUND($I$110*$H$110,2)</f>
        <v>0</v>
      </c>
      <c r="BL110" s="136" t="s">
        <v>133</v>
      </c>
      <c r="BM110" s="136" t="s">
        <v>166</v>
      </c>
    </row>
    <row r="111" spans="2:47" s="140" customFormat="1" ht="16.5" customHeight="1">
      <c r="B111" s="141"/>
      <c r="D111" s="219" t="s">
        <v>135</v>
      </c>
      <c r="F111" s="220" t="s">
        <v>167</v>
      </c>
      <c r="I111" s="254"/>
      <c r="L111" s="141"/>
      <c r="M111" s="221"/>
      <c r="T111" s="222"/>
      <c r="AT111" s="140" t="s">
        <v>135</v>
      </c>
      <c r="AU111" s="140" t="s">
        <v>82</v>
      </c>
    </row>
    <row r="112" spans="2:51" s="140" customFormat="1" ht="15.75" customHeight="1">
      <c r="B112" s="223"/>
      <c r="D112" s="224" t="s">
        <v>148</v>
      </c>
      <c r="E112" s="225"/>
      <c r="F112" s="226" t="s">
        <v>149</v>
      </c>
      <c r="H112" s="225"/>
      <c r="I112" s="254"/>
      <c r="L112" s="223"/>
      <c r="M112" s="227"/>
      <c r="T112" s="228"/>
      <c r="AT112" s="225" t="s">
        <v>148</v>
      </c>
      <c r="AU112" s="225" t="s">
        <v>82</v>
      </c>
      <c r="AV112" s="225" t="s">
        <v>22</v>
      </c>
      <c r="AW112" s="225" t="s">
        <v>99</v>
      </c>
      <c r="AX112" s="225" t="s">
        <v>73</v>
      </c>
      <c r="AY112" s="225" t="s">
        <v>126</v>
      </c>
    </row>
    <row r="113" spans="2:51" s="140" customFormat="1" ht="15.75" customHeight="1">
      <c r="B113" s="229"/>
      <c r="D113" s="224" t="s">
        <v>148</v>
      </c>
      <c r="E113" s="230"/>
      <c r="F113" s="231" t="s">
        <v>168</v>
      </c>
      <c r="H113" s="232">
        <v>150</v>
      </c>
      <c r="I113" s="254"/>
      <c r="L113" s="229"/>
      <c r="M113" s="233"/>
      <c r="T113" s="234"/>
      <c r="AT113" s="230" t="s">
        <v>148</v>
      </c>
      <c r="AU113" s="230" t="s">
        <v>82</v>
      </c>
      <c r="AV113" s="230" t="s">
        <v>82</v>
      </c>
      <c r="AW113" s="230" t="s">
        <v>99</v>
      </c>
      <c r="AX113" s="230" t="s">
        <v>73</v>
      </c>
      <c r="AY113" s="230" t="s">
        <v>126</v>
      </c>
    </row>
    <row r="114" spans="2:65" s="140" customFormat="1" ht="15.75" customHeight="1">
      <c r="B114" s="141"/>
      <c r="C114" s="208" t="s">
        <v>169</v>
      </c>
      <c r="D114" s="208" t="s">
        <v>128</v>
      </c>
      <c r="E114" s="209" t="s">
        <v>170</v>
      </c>
      <c r="F114" s="210" t="s">
        <v>171</v>
      </c>
      <c r="G114" s="211" t="s">
        <v>145</v>
      </c>
      <c r="H114" s="212">
        <v>75</v>
      </c>
      <c r="I114" s="253"/>
      <c r="J114" s="213">
        <f>ROUND($I$114*$H$114,2)</f>
        <v>0</v>
      </c>
      <c r="K114" s="210" t="s">
        <v>132</v>
      </c>
      <c r="L114" s="141"/>
      <c r="M114" s="214"/>
      <c r="N114" s="215" t="s">
        <v>44</v>
      </c>
      <c r="Q114" s="216">
        <v>0</v>
      </c>
      <c r="R114" s="216">
        <f>$Q$114*$H$114</f>
        <v>0</v>
      </c>
      <c r="S114" s="216">
        <v>0</v>
      </c>
      <c r="T114" s="217">
        <f>$S$114*$H$114</f>
        <v>0</v>
      </c>
      <c r="AR114" s="136" t="s">
        <v>133</v>
      </c>
      <c r="AT114" s="136" t="s">
        <v>128</v>
      </c>
      <c r="AU114" s="136" t="s">
        <v>82</v>
      </c>
      <c r="AY114" s="140" t="s">
        <v>126</v>
      </c>
      <c r="BE114" s="218">
        <f>IF($N$114="základní",$J$114,0)</f>
        <v>0</v>
      </c>
      <c r="BF114" s="218">
        <f>IF($N$114="snížená",$J$114,0)</f>
        <v>0</v>
      </c>
      <c r="BG114" s="218">
        <f>IF($N$114="zákl. přenesená",$J$114,0)</f>
        <v>0</v>
      </c>
      <c r="BH114" s="218">
        <f>IF($N$114="sníž. přenesená",$J$114,0)</f>
        <v>0</v>
      </c>
      <c r="BI114" s="218">
        <f>IF($N$114="nulová",$J$114,0)</f>
        <v>0</v>
      </c>
      <c r="BJ114" s="136" t="s">
        <v>22</v>
      </c>
      <c r="BK114" s="218">
        <f>ROUND($I$114*$H$114,2)</f>
        <v>0</v>
      </c>
      <c r="BL114" s="136" t="s">
        <v>133</v>
      </c>
      <c r="BM114" s="136" t="s">
        <v>172</v>
      </c>
    </row>
    <row r="115" spans="2:47" s="140" customFormat="1" ht="27" customHeight="1">
      <c r="B115" s="141"/>
      <c r="D115" s="219" t="s">
        <v>135</v>
      </c>
      <c r="F115" s="220" t="s">
        <v>173</v>
      </c>
      <c r="I115" s="254"/>
      <c r="L115" s="141"/>
      <c r="M115" s="221"/>
      <c r="T115" s="222"/>
      <c r="AT115" s="140" t="s">
        <v>135</v>
      </c>
      <c r="AU115" s="140" t="s">
        <v>82</v>
      </c>
    </row>
    <row r="116" spans="2:51" s="140" customFormat="1" ht="15.75" customHeight="1">
      <c r="B116" s="229"/>
      <c r="D116" s="224" t="s">
        <v>148</v>
      </c>
      <c r="F116" s="231" t="s">
        <v>174</v>
      </c>
      <c r="H116" s="232">
        <v>75</v>
      </c>
      <c r="I116" s="254"/>
      <c r="L116" s="229"/>
      <c r="M116" s="233"/>
      <c r="T116" s="234"/>
      <c r="AT116" s="230" t="s">
        <v>148</v>
      </c>
      <c r="AU116" s="230" t="s">
        <v>82</v>
      </c>
      <c r="AV116" s="230" t="s">
        <v>82</v>
      </c>
      <c r="AW116" s="230" t="s">
        <v>73</v>
      </c>
      <c r="AX116" s="230" t="s">
        <v>22</v>
      </c>
      <c r="AY116" s="230" t="s">
        <v>126</v>
      </c>
    </row>
    <row r="117" spans="2:65" s="140" customFormat="1" ht="15.75" customHeight="1">
      <c r="B117" s="141"/>
      <c r="C117" s="208" t="s">
        <v>175</v>
      </c>
      <c r="D117" s="208" t="s">
        <v>128</v>
      </c>
      <c r="E117" s="209" t="s">
        <v>176</v>
      </c>
      <c r="F117" s="210" t="s">
        <v>177</v>
      </c>
      <c r="G117" s="211" t="s">
        <v>145</v>
      </c>
      <c r="H117" s="212">
        <v>15</v>
      </c>
      <c r="I117" s="253"/>
      <c r="J117" s="213">
        <f>ROUND($I$117*$H$117,2)</f>
        <v>0</v>
      </c>
      <c r="K117" s="210" t="s">
        <v>132</v>
      </c>
      <c r="L117" s="141"/>
      <c r="M117" s="214"/>
      <c r="N117" s="215" t="s">
        <v>44</v>
      </c>
      <c r="Q117" s="216">
        <v>0</v>
      </c>
      <c r="R117" s="216">
        <f>$Q$117*$H$117</f>
        <v>0</v>
      </c>
      <c r="S117" s="216">
        <v>0</v>
      </c>
      <c r="T117" s="217">
        <f>$S$117*$H$117</f>
        <v>0</v>
      </c>
      <c r="AR117" s="136" t="s">
        <v>133</v>
      </c>
      <c r="AT117" s="136" t="s">
        <v>128</v>
      </c>
      <c r="AU117" s="136" t="s">
        <v>82</v>
      </c>
      <c r="AY117" s="140" t="s">
        <v>126</v>
      </c>
      <c r="BE117" s="218">
        <f>IF($N$117="základní",$J$117,0)</f>
        <v>0</v>
      </c>
      <c r="BF117" s="218">
        <f>IF($N$117="snížená",$J$117,0)</f>
        <v>0</v>
      </c>
      <c r="BG117" s="218">
        <f>IF($N$117="zákl. přenesená",$J$117,0)</f>
        <v>0</v>
      </c>
      <c r="BH117" s="218">
        <f>IF($N$117="sníž. přenesená",$J$117,0)</f>
        <v>0</v>
      </c>
      <c r="BI117" s="218">
        <f>IF($N$117="nulová",$J$117,0)</f>
        <v>0</v>
      </c>
      <c r="BJ117" s="136" t="s">
        <v>22</v>
      </c>
      <c r="BK117" s="218">
        <f>ROUND($I$117*$H$117,2)</f>
        <v>0</v>
      </c>
      <c r="BL117" s="136" t="s">
        <v>133</v>
      </c>
      <c r="BM117" s="136" t="s">
        <v>178</v>
      </c>
    </row>
    <row r="118" spans="2:47" s="140" customFormat="1" ht="27" customHeight="1">
      <c r="B118" s="141"/>
      <c r="D118" s="219" t="s">
        <v>135</v>
      </c>
      <c r="F118" s="220" t="s">
        <v>179</v>
      </c>
      <c r="I118" s="254"/>
      <c r="L118" s="141"/>
      <c r="M118" s="221"/>
      <c r="T118" s="222"/>
      <c r="AT118" s="140" t="s">
        <v>135</v>
      </c>
      <c r="AU118" s="140" t="s">
        <v>82</v>
      </c>
    </row>
    <row r="119" spans="2:51" s="140" customFormat="1" ht="15.75" customHeight="1">
      <c r="B119" s="223"/>
      <c r="D119" s="224" t="s">
        <v>148</v>
      </c>
      <c r="E119" s="225"/>
      <c r="F119" s="226" t="s">
        <v>149</v>
      </c>
      <c r="H119" s="225"/>
      <c r="I119" s="254"/>
      <c r="L119" s="223"/>
      <c r="M119" s="227"/>
      <c r="T119" s="228"/>
      <c r="AT119" s="225" t="s">
        <v>148</v>
      </c>
      <c r="AU119" s="225" t="s">
        <v>82</v>
      </c>
      <c r="AV119" s="225" t="s">
        <v>22</v>
      </c>
      <c r="AW119" s="225" t="s">
        <v>99</v>
      </c>
      <c r="AX119" s="225" t="s">
        <v>73</v>
      </c>
      <c r="AY119" s="225" t="s">
        <v>126</v>
      </c>
    </row>
    <row r="120" spans="2:51" s="140" customFormat="1" ht="15.75" customHeight="1">
      <c r="B120" s="229"/>
      <c r="D120" s="224" t="s">
        <v>148</v>
      </c>
      <c r="E120" s="230"/>
      <c r="F120" s="231" t="s">
        <v>180</v>
      </c>
      <c r="H120" s="232">
        <v>15</v>
      </c>
      <c r="I120" s="254"/>
      <c r="L120" s="229"/>
      <c r="M120" s="233"/>
      <c r="T120" s="234"/>
      <c r="AT120" s="230" t="s">
        <v>148</v>
      </c>
      <c r="AU120" s="230" t="s">
        <v>82</v>
      </c>
      <c r="AV120" s="230" t="s">
        <v>82</v>
      </c>
      <c r="AW120" s="230" t="s">
        <v>99</v>
      </c>
      <c r="AX120" s="230" t="s">
        <v>73</v>
      </c>
      <c r="AY120" s="230" t="s">
        <v>126</v>
      </c>
    </row>
    <row r="121" spans="2:65" s="140" customFormat="1" ht="15.75" customHeight="1">
      <c r="B121" s="141"/>
      <c r="C121" s="208" t="s">
        <v>181</v>
      </c>
      <c r="D121" s="208" t="s">
        <v>128</v>
      </c>
      <c r="E121" s="209" t="s">
        <v>182</v>
      </c>
      <c r="F121" s="210" t="s">
        <v>183</v>
      </c>
      <c r="G121" s="211" t="s">
        <v>145</v>
      </c>
      <c r="H121" s="212">
        <v>7.5</v>
      </c>
      <c r="I121" s="253"/>
      <c r="J121" s="213">
        <f>ROUND($I$121*$H$121,2)</f>
        <v>0</v>
      </c>
      <c r="K121" s="210" t="s">
        <v>132</v>
      </c>
      <c r="L121" s="141"/>
      <c r="M121" s="214"/>
      <c r="N121" s="215" t="s">
        <v>44</v>
      </c>
      <c r="Q121" s="216">
        <v>0</v>
      </c>
      <c r="R121" s="216">
        <f>$Q$121*$H$121</f>
        <v>0</v>
      </c>
      <c r="S121" s="216">
        <v>0</v>
      </c>
      <c r="T121" s="217">
        <f>$S$121*$H$121</f>
        <v>0</v>
      </c>
      <c r="AR121" s="136" t="s">
        <v>133</v>
      </c>
      <c r="AT121" s="136" t="s">
        <v>128</v>
      </c>
      <c r="AU121" s="136" t="s">
        <v>82</v>
      </c>
      <c r="AY121" s="140" t="s">
        <v>126</v>
      </c>
      <c r="BE121" s="218">
        <f>IF($N$121="základní",$J$121,0)</f>
        <v>0</v>
      </c>
      <c r="BF121" s="218">
        <f>IF($N$121="snížená",$J$121,0)</f>
        <v>0</v>
      </c>
      <c r="BG121" s="218">
        <f>IF($N$121="zákl. přenesená",$J$121,0)</f>
        <v>0</v>
      </c>
      <c r="BH121" s="218">
        <f>IF($N$121="sníž. přenesená",$J$121,0)</f>
        <v>0</v>
      </c>
      <c r="BI121" s="218">
        <f>IF($N$121="nulová",$J$121,0)</f>
        <v>0</v>
      </c>
      <c r="BJ121" s="136" t="s">
        <v>22</v>
      </c>
      <c r="BK121" s="218">
        <f>ROUND($I$121*$H$121,2)</f>
        <v>0</v>
      </c>
      <c r="BL121" s="136" t="s">
        <v>133</v>
      </c>
      <c r="BM121" s="136" t="s">
        <v>184</v>
      </c>
    </row>
    <row r="122" spans="2:47" s="140" customFormat="1" ht="27" customHeight="1">
      <c r="B122" s="141"/>
      <c r="D122" s="219" t="s">
        <v>135</v>
      </c>
      <c r="F122" s="220" t="s">
        <v>185</v>
      </c>
      <c r="I122" s="254"/>
      <c r="L122" s="141"/>
      <c r="M122" s="221"/>
      <c r="T122" s="222"/>
      <c r="AT122" s="140" t="s">
        <v>135</v>
      </c>
      <c r="AU122" s="140" t="s">
        <v>82</v>
      </c>
    </row>
    <row r="123" spans="2:51" s="140" customFormat="1" ht="15.75" customHeight="1">
      <c r="B123" s="229"/>
      <c r="D123" s="224" t="s">
        <v>148</v>
      </c>
      <c r="F123" s="231" t="s">
        <v>186</v>
      </c>
      <c r="H123" s="232">
        <v>7.5</v>
      </c>
      <c r="I123" s="254"/>
      <c r="L123" s="229"/>
      <c r="M123" s="233"/>
      <c r="T123" s="234"/>
      <c r="AT123" s="230" t="s">
        <v>148</v>
      </c>
      <c r="AU123" s="230" t="s">
        <v>82</v>
      </c>
      <c r="AV123" s="230" t="s">
        <v>82</v>
      </c>
      <c r="AW123" s="230" t="s">
        <v>73</v>
      </c>
      <c r="AX123" s="230" t="s">
        <v>22</v>
      </c>
      <c r="AY123" s="230" t="s">
        <v>126</v>
      </c>
    </row>
    <row r="124" spans="2:65" s="140" customFormat="1" ht="15.75" customHeight="1">
      <c r="B124" s="141"/>
      <c r="C124" s="208" t="s">
        <v>27</v>
      </c>
      <c r="D124" s="208" t="s">
        <v>128</v>
      </c>
      <c r="E124" s="209" t="s">
        <v>187</v>
      </c>
      <c r="F124" s="210" t="s">
        <v>188</v>
      </c>
      <c r="G124" s="211" t="s">
        <v>189</v>
      </c>
      <c r="H124" s="212">
        <v>250</v>
      </c>
      <c r="I124" s="253"/>
      <c r="J124" s="213">
        <f>ROUND($I$124*$H$124,2)</f>
        <v>0</v>
      </c>
      <c r="K124" s="210" t="s">
        <v>132</v>
      </c>
      <c r="L124" s="141"/>
      <c r="M124" s="214"/>
      <c r="N124" s="215" t="s">
        <v>44</v>
      </c>
      <c r="Q124" s="216">
        <v>0</v>
      </c>
      <c r="R124" s="216">
        <f>$Q$124*$H$124</f>
        <v>0</v>
      </c>
      <c r="S124" s="216">
        <v>0</v>
      </c>
      <c r="T124" s="217">
        <f>$S$124*$H$124</f>
        <v>0</v>
      </c>
      <c r="AR124" s="136" t="s">
        <v>133</v>
      </c>
      <c r="AT124" s="136" t="s">
        <v>128</v>
      </c>
      <c r="AU124" s="136" t="s">
        <v>82</v>
      </c>
      <c r="AY124" s="140" t="s">
        <v>126</v>
      </c>
      <c r="BE124" s="218">
        <f>IF($N$124="základní",$J$124,0)</f>
        <v>0</v>
      </c>
      <c r="BF124" s="218">
        <f>IF($N$124="snížená",$J$124,0)</f>
        <v>0</v>
      </c>
      <c r="BG124" s="218">
        <f>IF($N$124="zákl. přenesená",$J$124,0)</f>
        <v>0</v>
      </c>
      <c r="BH124" s="218">
        <f>IF($N$124="sníž. přenesená",$J$124,0)</f>
        <v>0</v>
      </c>
      <c r="BI124" s="218">
        <f>IF($N$124="nulová",$J$124,0)</f>
        <v>0</v>
      </c>
      <c r="BJ124" s="136" t="s">
        <v>22</v>
      </c>
      <c r="BK124" s="218">
        <f>ROUND($I$124*$H$124,2)</f>
        <v>0</v>
      </c>
      <c r="BL124" s="136" t="s">
        <v>133</v>
      </c>
      <c r="BM124" s="136" t="s">
        <v>190</v>
      </c>
    </row>
    <row r="125" spans="2:47" s="140" customFormat="1" ht="27" customHeight="1">
      <c r="B125" s="141"/>
      <c r="D125" s="219" t="s">
        <v>135</v>
      </c>
      <c r="F125" s="220" t="s">
        <v>191</v>
      </c>
      <c r="I125" s="254"/>
      <c r="L125" s="141"/>
      <c r="M125" s="221"/>
      <c r="T125" s="222"/>
      <c r="AT125" s="140" t="s">
        <v>135</v>
      </c>
      <c r="AU125" s="140" t="s">
        <v>82</v>
      </c>
    </row>
    <row r="126" spans="2:51" s="140" customFormat="1" ht="15.75" customHeight="1">
      <c r="B126" s="223"/>
      <c r="D126" s="224" t="s">
        <v>148</v>
      </c>
      <c r="E126" s="225"/>
      <c r="F126" s="226" t="s">
        <v>149</v>
      </c>
      <c r="H126" s="225"/>
      <c r="I126" s="254"/>
      <c r="L126" s="223"/>
      <c r="M126" s="227"/>
      <c r="T126" s="228"/>
      <c r="AT126" s="225" t="s">
        <v>148</v>
      </c>
      <c r="AU126" s="225" t="s">
        <v>82</v>
      </c>
      <c r="AV126" s="225" t="s">
        <v>22</v>
      </c>
      <c r="AW126" s="225" t="s">
        <v>99</v>
      </c>
      <c r="AX126" s="225" t="s">
        <v>73</v>
      </c>
      <c r="AY126" s="225" t="s">
        <v>126</v>
      </c>
    </row>
    <row r="127" spans="2:51" s="140" customFormat="1" ht="15.75" customHeight="1">
      <c r="B127" s="229"/>
      <c r="D127" s="224" t="s">
        <v>148</v>
      </c>
      <c r="E127" s="230"/>
      <c r="F127" s="231" t="s">
        <v>192</v>
      </c>
      <c r="H127" s="232">
        <v>250</v>
      </c>
      <c r="I127" s="254"/>
      <c r="L127" s="229"/>
      <c r="M127" s="233"/>
      <c r="T127" s="234"/>
      <c r="AT127" s="230" t="s">
        <v>148</v>
      </c>
      <c r="AU127" s="230" t="s">
        <v>82</v>
      </c>
      <c r="AV127" s="230" t="s">
        <v>82</v>
      </c>
      <c r="AW127" s="230" t="s">
        <v>99</v>
      </c>
      <c r="AX127" s="230" t="s">
        <v>73</v>
      </c>
      <c r="AY127" s="230" t="s">
        <v>126</v>
      </c>
    </row>
    <row r="128" spans="2:65" s="140" customFormat="1" ht="15.75" customHeight="1">
      <c r="B128" s="141"/>
      <c r="C128" s="208" t="s">
        <v>193</v>
      </c>
      <c r="D128" s="208" t="s">
        <v>128</v>
      </c>
      <c r="E128" s="209" t="s">
        <v>194</v>
      </c>
      <c r="F128" s="210" t="s">
        <v>195</v>
      </c>
      <c r="G128" s="211" t="s">
        <v>145</v>
      </c>
      <c r="H128" s="212">
        <v>5275.55</v>
      </c>
      <c r="I128" s="253"/>
      <c r="J128" s="213">
        <f>ROUND($I$128*$H$128,2)</f>
        <v>0</v>
      </c>
      <c r="K128" s="210" t="s">
        <v>132</v>
      </c>
      <c r="L128" s="141"/>
      <c r="M128" s="214"/>
      <c r="N128" s="215" t="s">
        <v>44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133</v>
      </c>
      <c r="AT128" s="136" t="s">
        <v>128</v>
      </c>
      <c r="AU128" s="136" t="s">
        <v>82</v>
      </c>
      <c r="AY128" s="140" t="s">
        <v>126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133</v>
      </c>
      <c r="BM128" s="136" t="s">
        <v>196</v>
      </c>
    </row>
    <row r="129" spans="2:47" s="140" customFormat="1" ht="27" customHeight="1">
      <c r="B129" s="141"/>
      <c r="D129" s="219" t="s">
        <v>135</v>
      </c>
      <c r="F129" s="220" t="s">
        <v>197</v>
      </c>
      <c r="I129" s="254"/>
      <c r="L129" s="141"/>
      <c r="M129" s="221"/>
      <c r="T129" s="222"/>
      <c r="AT129" s="140" t="s">
        <v>135</v>
      </c>
      <c r="AU129" s="140" t="s">
        <v>82</v>
      </c>
    </row>
    <row r="130" spans="2:51" s="140" customFormat="1" ht="15.75" customHeight="1">
      <c r="B130" s="229"/>
      <c r="D130" s="224" t="s">
        <v>148</v>
      </c>
      <c r="E130" s="230"/>
      <c r="F130" s="231" t="s">
        <v>198</v>
      </c>
      <c r="H130" s="232">
        <v>5110.55</v>
      </c>
      <c r="I130" s="254"/>
      <c r="L130" s="229"/>
      <c r="M130" s="233"/>
      <c r="T130" s="234"/>
      <c r="AT130" s="230" t="s">
        <v>148</v>
      </c>
      <c r="AU130" s="230" t="s">
        <v>82</v>
      </c>
      <c r="AV130" s="230" t="s">
        <v>82</v>
      </c>
      <c r="AW130" s="230" t="s">
        <v>99</v>
      </c>
      <c r="AX130" s="230" t="s">
        <v>73</v>
      </c>
      <c r="AY130" s="230" t="s">
        <v>126</v>
      </c>
    </row>
    <row r="131" spans="2:51" s="140" customFormat="1" ht="15.75" customHeight="1">
      <c r="B131" s="229"/>
      <c r="D131" s="224" t="s">
        <v>148</v>
      </c>
      <c r="E131" s="230"/>
      <c r="F131" s="231" t="s">
        <v>199</v>
      </c>
      <c r="H131" s="232">
        <v>150</v>
      </c>
      <c r="I131" s="254"/>
      <c r="L131" s="229"/>
      <c r="M131" s="233"/>
      <c r="T131" s="234"/>
      <c r="AT131" s="230" t="s">
        <v>148</v>
      </c>
      <c r="AU131" s="230" t="s">
        <v>82</v>
      </c>
      <c r="AV131" s="230" t="s">
        <v>82</v>
      </c>
      <c r="AW131" s="230" t="s">
        <v>99</v>
      </c>
      <c r="AX131" s="230" t="s">
        <v>73</v>
      </c>
      <c r="AY131" s="230" t="s">
        <v>126</v>
      </c>
    </row>
    <row r="132" spans="2:51" s="140" customFormat="1" ht="15.75" customHeight="1">
      <c r="B132" s="229"/>
      <c r="D132" s="224" t="s">
        <v>148</v>
      </c>
      <c r="E132" s="230"/>
      <c r="F132" s="231" t="s">
        <v>180</v>
      </c>
      <c r="H132" s="232">
        <v>15</v>
      </c>
      <c r="I132" s="254"/>
      <c r="L132" s="229"/>
      <c r="M132" s="233"/>
      <c r="T132" s="234"/>
      <c r="AT132" s="230" t="s">
        <v>148</v>
      </c>
      <c r="AU132" s="230" t="s">
        <v>82</v>
      </c>
      <c r="AV132" s="230" t="s">
        <v>82</v>
      </c>
      <c r="AW132" s="230" t="s">
        <v>99</v>
      </c>
      <c r="AX132" s="230" t="s">
        <v>73</v>
      </c>
      <c r="AY132" s="230" t="s">
        <v>126</v>
      </c>
    </row>
    <row r="133" spans="2:65" s="140" customFormat="1" ht="15.75" customHeight="1">
      <c r="B133" s="141"/>
      <c r="C133" s="208" t="s">
        <v>200</v>
      </c>
      <c r="D133" s="208" t="s">
        <v>128</v>
      </c>
      <c r="E133" s="209" t="s">
        <v>201</v>
      </c>
      <c r="F133" s="210" t="s">
        <v>202</v>
      </c>
      <c r="G133" s="211" t="s">
        <v>145</v>
      </c>
      <c r="H133" s="212">
        <v>9850</v>
      </c>
      <c r="I133" s="253"/>
      <c r="J133" s="213">
        <f>ROUND($I$133*$H$133,2)</f>
        <v>0</v>
      </c>
      <c r="K133" s="210" t="s">
        <v>132</v>
      </c>
      <c r="L133" s="141"/>
      <c r="M133" s="214"/>
      <c r="N133" s="215" t="s">
        <v>44</v>
      </c>
      <c r="Q133" s="216">
        <v>0</v>
      </c>
      <c r="R133" s="216">
        <f>$Q$133*$H$133</f>
        <v>0</v>
      </c>
      <c r="S133" s="216">
        <v>0</v>
      </c>
      <c r="T133" s="217">
        <f>$S$133*$H$133</f>
        <v>0</v>
      </c>
      <c r="AR133" s="136" t="s">
        <v>133</v>
      </c>
      <c r="AT133" s="136" t="s">
        <v>128</v>
      </c>
      <c r="AU133" s="136" t="s">
        <v>82</v>
      </c>
      <c r="AY133" s="140" t="s">
        <v>126</v>
      </c>
      <c r="BE133" s="218">
        <f>IF($N$133="základní",$J$133,0)</f>
        <v>0</v>
      </c>
      <c r="BF133" s="218">
        <f>IF($N$133="snížená",$J$133,0)</f>
        <v>0</v>
      </c>
      <c r="BG133" s="218">
        <f>IF($N$133="zákl. přenesená",$J$133,0)</f>
        <v>0</v>
      </c>
      <c r="BH133" s="218">
        <f>IF($N$133="sníž. přenesená",$J$133,0)</f>
        <v>0</v>
      </c>
      <c r="BI133" s="218">
        <f>IF($N$133="nulová",$J$133,0)</f>
        <v>0</v>
      </c>
      <c r="BJ133" s="136" t="s">
        <v>22</v>
      </c>
      <c r="BK133" s="218">
        <f>ROUND($I$133*$H$133,2)</f>
        <v>0</v>
      </c>
      <c r="BL133" s="136" t="s">
        <v>133</v>
      </c>
      <c r="BM133" s="136" t="s">
        <v>203</v>
      </c>
    </row>
    <row r="134" spans="2:47" s="140" customFormat="1" ht="27" customHeight="1">
      <c r="B134" s="141"/>
      <c r="D134" s="219" t="s">
        <v>135</v>
      </c>
      <c r="F134" s="220" t="s">
        <v>204</v>
      </c>
      <c r="I134" s="254"/>
      <c r="L134" s="141"/>
      <c r="M134" s="221"/>
      <c r="T134" s="222"/>
      <c r="AT134" s="140" t="s">
        <v>135</v>
      </c>
      <c r="AU134" s="140" t="s">
        <v>82</v>
      </c>
    </row>
    <row r="135" spans="2:51" s="140" customFormat="1" ht="15.75" customHeight="1">
      <c r="B135" s="229"/>
      <c r="D135" s="224" t="s">
        <v>148</v>
      </c>
      <c r="E135" s="230"/>
      <c r="F135" s="231" t="s">
        <v>205</v>
      </c>
      <c r="H135" s="232">
        <v>9850</v>
      </c>
      <c r="I135" s="254"/>
      <c r="L135" s="229"/>
      <c r="M135" s="233"/>
      <c r="T135" s="234"/>
      <c r="AT135" s="230" t="s">
        <v>148</v>
      </c>
      <c r="AU135" s="230" t="s">
        <v>82</v>
      </c>
      <c r="AV135" s="230" t="s">
        <v>82</v>
      </c>
      <c r="AW135" s="230" t="s">
        <v>99</v>
      </c>
      <c r="AX135" s="230" t="s">
        <v>22</v>
      </c>
      <c r="AY135" s="230" t="s">
        <v>126</v>
      </c>
    </row>
    <row r="136" spans="2:65" s="140" customFormat="1" ht="15.75" customHeight="1">
      <c r="B136" s="141"/>
      <c r="C136" s="208" t="s">
        <v>206</v>
      </c>
      <c r="D136" s="208" t="s">
        <v>128</v>
      </c>
      <c r="E136" s="209" t="s">
        <v>207</v>
      </c>
      <c r="F136" s="210" t="s">
        <v>208</v>
      </c>
      <c r="G136" s="211" t="s">
        <v>145</v>
      </c>
      <c r="H136" s="212">
        <v>49250</v>
      </c>
      <c r="I136" s="253"/>
      <c r="J136" s="213">
        <f>ROUND($I$136*$H$136,2)</f>
        <v>0</v>
      </c>
      <c r="K136" s="210" t="s">
        <v>132</v>
      </c>
      <c r="L136" s="141"/>
      <c r="M136" s="214"/>
      <c r="N136" s="215" t="s">
        <v>44</v>
      </c>
      <c r="Q136" s="216">
        <v>0</v>
      </c>
      <c r="R136" s="216">
        <f>$Q$136*$H$136</f>
        <v>0</v>
      </c>
      <c r="S136" s="216">
        <v>0</v>
      </c>
      <c r="T136" s="217">
        <f>$S$136*$H$136</f>
        <v>0</v>
      </c>
      <c r="AR136" s="136" t="s">
        <v>133</v>
      </c>
      <c r="AT136" s="136" t="s">
        <v>128</v>
      </c>
      <c r="AU136" s="136" t="s">
        <v>82</v>
      </c>
      <c r="AY136" s="140" t="s">
        <v>126</v>
      </c>
      <c r="BE136" s="218">
        <f>IF($N$136="základní",$J$136,0)</f>
        <v>0</v>
      </c>
      <c r="BF136" s="218">
        <f>IF($N$136="snížená",$J$136,0)</f>
        <v>0</v>
      </c>
      <c r="BG136" s="218">
        <f>IF($N$136="zákl. přenesená",$J$136,0)</f>
        <v>0</v>
      </c>
      <c r="BH136" s="218">
        <f>IF($N$136="sníž. přenesená",$J$136,0)</f>
        <v>0</v>
      </c>
      <c r="BI136" s="218">
        <f>IF($N$136="nulová",$J$136,0)</f>
        <v>0</v>
      </c>
      <c r="BJ136" s="136" t="s">
        <v>22</v>
      </c>
      <c r="BK136" s="218">
        <f>ROUND($I$136*$H$136,2)</f>
        <v>0</v>
      </c>
      <c r="BL136" s="136" t="s">
        <v>133</v>
      </c>
      <c r="BM136" s="136" t="s">
        <v>209</v>
      </c>
    </row>
    <row r="137" spans="2:47" s="140" customFormat="1" ht="27" customHeight="1">
      <c r="B137" s="141"/>
      <c r="D137" s="219" t="s">
        <v>135</v>
      </c>
      <c r="F137" s="220" t="s">
        <v>210</v>
      </c>
      <c r="I137" s="254"/>
      <c r="L137" s="141"/>
      <c r="M137" s="221"/>
      <c r="T137" s="222"/>
      <c r="AT137" s="140" t="s">
        <v>135</v>
      </c>
      <c r="AU137" s="140" t="s">
        <v>82</v>
      </c>
    </row>
    <row r="138" spans="2:51" s="140" customFormat="1" ht="15.75" customHeight="1">
      <c r="B138" s="229"/>
      <c r="D138" s="224" t="s">
        <v>148</v>
      </c>
      <c r="F138" s="231" t="s">
        <v>211</v>
      </c>
      <c r="H138" s="232">
        <v>49250</v>
      </c>
      <c r="I138" s="254"/>
      <c r="L138" s="229"/>
      <c r="M138" s="233"/>
      <c r="T138" s="234"/>
      <c r="AT138" s="230" t="s">
        <v>148</v>
      </c>
      <c r="AU138" s="230" t="s">
        <v>82</v>
      </c>
      <c r="AV138" s="230" t="s">
        <v>82</v>
      </c>
      <c r="AW138" s="230" t="s">
        <v>73</v>
      </c>
      <c r="AX138" s="230" t="s">
        <v>22</v>
      </c>
      <c r="AY138" s="230" t="s">
        <v>126</v>
      </c>
    </row>
    <row r="139" spans="2:65" s="140" customFormat="1" ht="15.75" customHeight="1">
      <c r="B139" s="141"/>
      <c r="C139" s="235" t="s">
        <v>212</v>
      </c>
      <c r="D139" s="235" t="s">
        <v>213</v>
      </c>
      <c r="E139" s="236" t="s">
        <v>214</v>
      </c>
      <c r="F139" s="237" t="s">
        <v>215</v>
      </c>
      <c r="G139" s="238" t="s">
        <v>216</v>
      </c>
      <c r="H139" s="239">
        <v>16745</v>
      </c>
      <c r="I139" s="255"/>
      <c r="J139" s="240">
        <f>ROUND($I$139*$H$139,2)</f>
        <v>0</v>
      </c>
      <c r="K139" s="237"/>
      <c r="L139" s="241"/>
      <c r="M139" s="242"/>
      <c r="N139" s="243" t="s">
        <v>44</v>
      </c>
      <c r="Q139" s="216">
        <v>0</v>
      </c>
      <c r="R139" s="216">
        <f>$Q$139*$H$139</f>
        <v>0</v>
      </c>
      <c r="S139" s="216">
        <v>0</v>
      </c>
      <c r="T139" s="217">
        <f>$S$139*$H$139</f>
        <v>0</v>
      </c>
      <c r="AR139" s="136" t="s">
        <v>175</v>
      </c>
      <c r="AT139" s="136" t="s">
        <v>213</v>
      </c>
      <c r="AU139" s="136" t="s">
        <v>82</v>
      </c>
      <c r="AY139" s="140" t="s">
        <v>126</v>
      </c>
      <c r="BE139" s="218">
        <f>IF($N$139="základní",$J$139,0)</f>
        <v>0</v>
      </c>
      <c r="BF139" s="218">
        <f>IF($N$139="snížená",$J$139,0)</f>
        <v>0</v>
      </c>
      <c r="BG139" s="218">
        <f>IF($N$139="zákl. přenesená",$J$139,0)</f>
        <v>0</v>
      </c>
      <c r="BH139" s="218">
        <f>IF($N$139="sníž. přenesená",$J$139,0)</f>
        <v>0</v>
      </c>
      <c r="BI139" s="218">
        <f>IF($N$139="nulová",$J$139,0)</f>
        <v>0</v>
      </c>
      <c r="BJ139" s="136" t="s">
        <v>22</v>
      </c>
      <c r="BK139" s="218">
        <f>ROUND($I$139*$H$139,2)</f>
        <v>0</v>
      </c>
      <c r="BL139" s="136" t="s">
        <v>133</v>
      </c>
      <c r="BM139" s="136" t="s">
        <v>217</v>
      </c>
    </row>
    <row r="140" spans="2:47" s="140" customFormat="1" ht="16.5" customHeight="1">
      <c r="B140" s="141"/>
      <c r="D140" s="219" t="s">
        <v>135</v>
      </c>
      <c r="F140" s="220" t="s">
        <v>215</v>
      </c>
      <c r="I140" s="254"/>
      <c r="L140" s="141"/>
      <c r="M140" s="221"/>
      <c r="T140" s="222"/>
      <c r="AT140" s="140" t="s">
        <v>135</v>
      </c>
      <c r="AU140" s="140" t="s">
        <v>82</v>
      </c>
    </row>
    <row r="141" spans="2:65" s="140" customFormat="1" ht="15.75" customHeight="1">
      <c r="B141" s="141"/>
      <c r="C141" s="208" t="s">
        <v>9</v>
      </c>
      <c r="D141" s="208" t="s">
        <v>128</v>
      </c>
      <c r="E141" s="209" t="s">
        <v>218</v>
      </c>
      <c r="F141" s="210" t="s">
        <v>219</v>
      </c>
      <c r="G141" s="211" t="s">
        <v>145</v>
      </c>
      <c r="H141" s="212">
        <v>9850</v>
      </c>
      <c r="I141" s="253"/>
      <c r="J141" s="213">
        <f>ROUND($I$141*$H$141,2)</f>
        <v>0</v>
      </c>
      <c r="K141" s="210" t="s">
        <v>132</v>
      </c>
      <c r="L141" s="141"/>
      <c r="M141" s="214"/>
      <c r="N141" s="215" t="s">
        <v>44</v>
      </c>
      <c r="Q141" s="216">
        <v>0</v>
      </c>
      <c r="R141" s="216">
        <f>$Q$141*$H$141</f>
        <v>0</v>
      </c>
      <c r="S141" s="216">
        <v>0</v>
      </c>
      <c r="T141" s="217">
        <f>$S$141*$H$141</f>
        <v>0</v>
      </c>
      <c r="AR141" s="136" t="s">
        <v>133</v>
      </c>
      <c r="AT141" s="136" t="s">
        <v>128</v>
      </c>
      <c r="AU141" s="136" t="s">
        <v>82</v>
      </c>
      <c r="AY141" s="140" t="s">
        <v>126</v>
      </c>
      <c r="BE141" s="218">
        <f>IF($N$141="základní",$J$141,0)</f>
        <v>0</v>
      </c>
      <c r="BF141" s="218">
        <f>IF($N$141="snížená",$J$141,0)</f>
        <v>0</v>
      </c>
      <c r="BG141" s="218">
        <f>IF($N$141="zákl. přenesená",$J$141,0)</f>
        <v>0</v>
      </c>
      <c r="BH141" s="218">
        <f>IF($N$141="sníž. přenesená",$J$141,0)</f>
        <v>0</v>
      </c>
      <c r="BI141" s="218">
        <f>IF($N$141="nulová",$J$141,0)</f>
        <v>0</v>
      </c>
      <c r="BJ141" s="136" t="s">
        <v>22</v>
      </c>
      <c r="BK141" s="218">
        <f>ROUND($I$141*$H$141,2)</f>
        <v>0</v>
      </c>
      <c r="BL141" s="136" t="s">
        <v>133</v>
      </c>
      <c r="BM141" s="136" t="s">
        <v>220</v>
      </c>
    </row>
    <row r="142" spans="2:47" s="140" customFormat="1" ht="38.25" customHeight="1">
      <c r="B142" s="141"/>
      <c r="D142" s="219" t="s">
        <v>135</v>
      </c>
      <c r="F142" s="220" t="s">
        <v>221</v>
      </c>
      <c r="I142" s="254"/>
      <c r="L142" s="141"/>
      <c r="M142" s="221"/>
      <c r="T142" s="222"/>
      <c r="AT142" s="140" t="s">
        <v>135</v>
      </c>
      <c r="AU142" s="140" t="s">
        <v>82</v>
      </c>
    </row>
    <row r="143" spans="2:51" s="140" customFormat="1" ht="15.75" customHeight="1">
      <c r="B143" s="223"/>
      <c r="D143" s="224" t="s">
        <v>148</v>
      </c>
      <c r="E143" s="225"/>
      <c r="F143" s="226" t="s">
        <v>149</v>
      </c>
      <c r="H143" s="225"/>
      <c r="I143" s="254"/>
      <c r="L143" s="223"/>
      <c r="M143" s="227"/>
      <c r="T143" s="228"/>
      <c r="AT143" s="225" t="s">
        <v>148</v>
      </c>
      <c r="AU143" s="225" t="s">
        <v>82</v>
      </c>
      <c r="AV143" s="225" t="s">
        <v>22</v>
      </c>
      <c r="AW143" s="225" t="s">
        <v>99</v>
      </c>
      <c r="AX143" s="225" t="s">
        <v>73</v>
      </c>
      <c r="AY143" s="225" t="s">
        <v>126</v>
      </c>
    </row>
    <row r="144" spans="2:51" s="140" customFormat="1" ht="15.75" customHeight="1">
      <c r="B144" s="229"/>
      <c r="D144" s="224" t="s">
        <v>148</v>
      </c>
      <c r="E144" s="230"/>
      <c r="F144" s="231" t="s">
        <v>222</v>
      </c>
      <c r="H144" s="232">
        <v>9850</v>
      </c>
      <c r="I144" s="254"/>
      <c r="L144" s="229"/>
      <c r="M144" s="233"/>
      <c r="T144" s="234"/>
      <c r="AT144" s="230" t="s">
        <v>148</v>
      </c>
      <c r="AU144" s="230" t="s">
        <v>82</v>
      </c>
      <c r="AV144" s="230" t="s">
        <v>82</v>
      </c>
      <c r="AW144" s="230" t="s">
        <v>99</v>
      </c>
      <c r="AX144" s="230" t="s">
        <v>73</v>
      </c>
      <c r="AY144" s="230" t="s">
        <v>126</v>
      </c>
    </row>
    <row r="145" spans="2:65" s="140" customFormat="1" ht="15.75" customHeight="1">
      <c r="B145" s="141"/>
      <c r="C145" s="208" t="s">
        <v>223</v>
      </c>
      <c r="D145" s="208" t="s">
        <v>128</v>
      </c>
      <c r="E145" s="209" t="s">
        <v>224</v>
      </c>
      <c r="F145" s="210" t="s">
        <v>225</v>
      </c>
      <c r="G145" s="211" t="s">
        <v>216</v>
      </c>
      <c r="H145" s="212">
        <v>8968.435</v>
      </c>
      <c r="I145" s="253"/>
      <c r="J145" s="213">
        <f>ROUND($I$145*$H$145,2)</f>
        <v>0</v>
      </c>
      <c r="K145" s="210"/>
      <c r="L145" s="141"/>
      <c r="M145" s="214"/>
      <c r="N145" s="215" t="s">
        <v>44</v>
      </c>
      <c r="Q145" s="216">
        <v>0</v>
      </c>
      <c r="R145" s="216">
        <f>$Q$145*$H$145</f>
        <v>0</v>
      </c>
      <c r="S145" s="216">
        <v>0</v>
      </c>
      <c r="T145" s="217">
        <f>$S$145*$H$145</f>
        <v>0</v>
      </c>
      <c r="AR145" s="136" t="s">
        <v>133</v>
      </c>
      <c r="AT145" s="136" t="s">
        <v>128</v>
      </c>
      <c r="AU145" s="136" t="s">
        <v>82</v>
      </c>
      <c r="AY145" s="140" t="s">
        <v>126</v>
      </c>
      <c r="BE145" s="218">
        <f>IF($N$145="základní",$J$145,0)</f>
        <v>0</v>
      </c>
      <c r="BF145" s="218">
        <f>IF($N$145="snížená",$J$145,0)</f>
        <v>0</v>
      </c>
      <c r="BG145" s="218">
        <f>IF($N$145="zákl. přenesená",$J$145,0)</f>
        <v>0</v>
      </c>
      <c r="BH145" s="218">
        <f>IF($N$145="sníž. přenesená",$J$145,0)</f>
        <v>0</v>
      </c>
      <c r="BI145" s="218">
        <f>IF($N$145="nulová",$J$145,0)</f>
        <v>0</v>
      </c>
      <c r="BJ145" s="136" t="s">
        <v>22</v>
      </c>
      <c r="BK145" s="218">
        <f>ROUND($I$145*$H$145,2)</f>
        <v>0</v>
      </c>
      <c r="BL145" s="136" t="s">
        <v>133</v>
      </c>
      <c r="BM145" s="136" t="s">
        <v>226</v>
      </c>
    </row>
    <row r="146" spans="2:47" s="140" customFormat="1" ht="16.5" customHeight="1">
      <c r="B146" s="141"/>
      <c r="D146" s="219" t="s">
        <v>135</v>
      </c>
      <c r="F146" s="220" t="s">
        <v>225</v>
      </c>
      <c r="I146" s="254"/>
      <c r="L146" s="141"/>
      <c r="M146" s="221"/>
      <c r="T146" s="222"/>
      <c r="AT146" s="140" t="s">
        <v>135</v>
      </c>
      <c r="AU146" s="140" t="s">
        <v>82</v>
      </c>
    </row>
    <row r="147" spans="2:51" s="140" customFormat="1" ht="15.75" customHeight="1">
      <c r="B147" s="229"/>
      <c r="D147" s="224" t="s">
        <v>148</v>
      </c>
      <c r="F147" s="231" t="s">
        <v>227</v>
      </c>
      <c r="H147" s="232">
        <v>8968.435</v>
      </c>
      <c r="I147" s="254"/>
      <c r="L147" s="229"/>
      <c r="M147" s="233"/>
      <c r="T147" s="234"/>
      <c r="AT147" s="230" t="s">
        <v>148</v>
      </c>
      <c r="AU147" s="230" t="s">
        <v>82</v>
      </c>
      <c r="AV147" s="230" t="s">
        <v>82</v>
      </c>
      <c r="AW147" s="230" t="s">
        <v>73</v>
      </c>
      <c r="AX147" s="230" t="s">
        <v>22</v>
      </c>
      <c r="AY147" s="230" t="s">
        <v>126</v>
      </c>
    </row>
    <row r="148" spans="2:65" s="140" customFormat="1" ht="15.75" customHeight="1">
      <c r="B148" s="141"/>
      <c r="C148" s="208" t="s">
        <v>228</v>
      </c>
      <c r="D148" s="208" t="s">
        <v>128</v>
      </c>
      <c r="E148" s="209" t="s">
        <v>229</v>
      </c>
      <c r="F148" s="210" t="s">
        <v>230</v>
      </c>
      <c r="G148" s="211" t="s">
        <v>145</v>
      </c>
      <c r="H148" s="212">
        <v>160.4</v>
      </c>
      <c r="I148" s="253"/>
      <c r="J148" s="213">
        <f>ROUND($I$148*$H$148,2)</f>
        <v>0</v>
      </c>
      <c r="K148" s="210" t="s">
        <v>132</v>
      </c>
      <c r="L148" s="141"/>
      <c r="M148" s="214"/>
      <c r="N148" s="215" t="s">
        <v>44</v>
      </c>
      <c r="Q148" s="216">
        <v>0</v>
      </c>
      <c r="R148" s="216">
        <f>$Q$148*$H$148</f>
        <v>0</v>
      </c>
      <c r="S148" s="216">
        <v>0</v>
      </c>
      <c r="T148" s="217">
        <f>$S$148*$H$148</f>
        <v>0</v>
      </c>
      <c r="AR148" s="136" t="s">
        <v>133</v>
      </c>
      <c r="AT148" s="136" t="s">
        <v>128</v>
      </c>
      <c r="AU148" s="136" t="s">
        <v>82</v>
      </c>
      <c r="AY148" s="140" t="s">
        <v>126</v>
      </c>
      <c r="BE148" s="218">
        <f>IF($N$148="základní",$J$148,0)</f>
        <v>0</v>
      </c>
      <c r="BF148" s="218">
        <f>IF($N$148="snížená",$J$148,0)</f>
        <v>0</v>
      </c>
      <c r="BG148" s="218">
        <f>IF($N$148="zákl. přenesená",$J$148,0)</f>
        <v>0</v>
      </c>
      <c r="BH148" s="218">
        <f>IF($N$148="sníž. přenesená",$J$148,0)</f>
        <v>0</v>
      </c>
      <c r="BI148" s="218">
        <f>IF($N$148="nulová",$J$148,0)</f>
        <v>0</v>
      </c>
      <c r="BJ148" s="136" t="s">
        <v>22</v>
      </c>
      <c r="BK148" s="218">
        <f>ROUND($I$148*$H$148,2)</f>
        <v>0</v>
      </c>
      <c r="BL148" s="136" t="s">
        <v>133</v>
      </c>
      <c r="BM148" s="136" t="s">
        <v>231</v>
      </c>
    </row>
    <row r="149" spans="2:47" s="140" customFormat="1" ht="27" customHeight="1">
      <c r="B149" s="141"/>
      <c r="D149" s="219" t="s">
        <v>135</v>
      </c>
      <c r="F149" s="220" t="s">
        <v>232</v>
      </c>
      <c r="I149" s="254"/>
      <c r="L149" s="141"/>
      <c r="M149" s="221"/>
      <c r="T149" s="222"/>
      <c r="AT149" s="140" t="s">
        <v>135</v>
      </c>
      <c r="AU149" s="140" t="s">
        <v>82</v>
      </c>
    </row>
    <row r="150" spans="2:51" s="140" customFormat="1" ht="15.75" customHeight="1">
      <c r="B150" s="223"/>
      <c r="D150" s="224" t="s">
        <v>148</v>
      </c>
      <c r="E150" s="225"/>
      <c r="F150" s="226" t="s">
        <v>233</v>
      </c>
      <c r="H150" s="225"/>
      <c r="I150" s="254"/>
      <c r="L150" s="223"/>
      <c r="M150" s="227"/>
      <c r="T150" s="228"/>
      <c r="AT150" s="225" t="s">
        <v>148</v>
      </c>
      <c r="AU150" s="225" t="s">
        <v>82</v>
      </c>
      <c r="AV150" s="225" t="s">
        <v>22</v>
      </c>
      <c r="AW150" s="225" t="s">
        <v>99</v>
      </c>
      <c r="AX150" s="225" t="s">
        <v>73</v>
      </c>
      <c r="AY150" s="225" t="s">
        <v>126</v>
      </c>
    </row>
    <row r="151" spans="2:51" s="140" customFormat="1" ht="15.75" customHeight="1">
      <c r="B151" s="229"/>
      <c r="D151" s="224" t="s">
        <v>148</v>
      </c>
      <c r="E151" s="230"/>
      <c r="F151" s="231" t="s">
        <v>234</v>
      </c>
      <c r="H151" s="232">
        <v>160.4</v>
      </c>
      <c r="I151" s="254"/>
      <c r="L151" s="229"/>
      <c r="M151" s="233"/>
      <c r="T151" s="234"/>
      <c r="AT151" s="230" t="s">
        <v>148</v>
      </c>
      <c r="AU151" s="230" t="s">
        <v>82</v>
      </c>
      <c r="AV151" s="230" t="s">
        <v>82</v>
      </c>
      <c r="AW151" s="230" t="s">
        <v>99</v>
      </c>
      <c r="AX151" s="230" t="s">
        <v>22</v>
      </c>
      <c r="AY151" s="230" t="s">
        <v>126</v>
      </c>
    </row>
    <row r="152" spans="2:65" s="140" customFormat="1" ht="15.75" customHeight="1">
      <c r="B152" s="141"/>
      <c r="C152" s="235" t="s">
        <v>235</v>
      </c>
      <c r="D152" s="235" t="s">
        <v>213</v>
      </c>
      <c r="E152" s="236" t="s">
        <v>236</v>
      </c>
      <c r="F152" s="237" t="s">
        <v>237</v>
      </c>
      <c r="G152" s="238" t="s">
        <v>216</v>
      </c>
      <c r="H152" s="239">
        <v>250.5</v>
      </c>
      <c r="I152" s="255"/>
      <c r="J152" s="240">
        <f>ROUND($I$152*$H$152,2)</f>
        <v>0</v>
      </c>
      <c r="K152" s="237" t="s">
        <v>132</v>
      </c>
      <c r="L152" s="241"/>
      <c r="M152" s="242"/>
      <c r="N152" s="243" t="s">
        <v>44</v>
      </c>
      <c r="Q152" s="216">
        <v>0</v>
      </c>
      <c r="R152" s="216">
        <f>$Q$152*$H$152</f>
        <v>0</v>
      </c>
      <c r="S152" s="216">
        <v>0</v>
      </c>
      <c r="T152" s="217">
        <f>$S$152*$H$152</f>
        <v>0</v>
      </c>
      <c r="AR152" s="136" t="s">
        <v>175</v>
      </c>
      <c r="AT152" s="136" t="s">
        <v>213</v>
      </c>
      <c r="AU152" s="136" t="s">
        <v>82</v>
      </c>
      <c r="AY152" s="140" t="s">
        <v>126</v>
      </c>
      <c r="BE152" s="218">
        <f>IF($N$152="základní",$J$152,0)</f>
        <v>0</v>
      </c>
      <c r="BF152" s="218">
        <f>IF($N$152="snížená",$J$152,0)</f>
        <v>0</v>
      </c>
      <c r="BG152" s="218">
        <f>IF($N$152="zákl. přenesená",$J$152,0)</f>
        <v>0</v>
      </c>
      <c r="BH152" s="218">
        <f>IF($N$152="sníž. přenesená",$J$152,0)</f>
        <v>0</v>
      </c>
      <c r="BI152" s="218">
        <f>IF($N$152="nulová",$J$152,0)</f>
        <v>0</v>
      </c>
      <c r="BJ152" s="136" t="s">
        <v>22</v>
      </c>
      <c r="BK152" s="218">
        <f>ROUND($I$152*$H$152,2)</f>
        <v>0</v>
      </c>
      <c r="BL152" s="136" t="s">
        <v>133</v>
      </c>
      <c r="BM152" s="136" t="s">
        <v>238</v>
      </c>
    </row>
    <row r="153" spans="2:47" s="140" customFormat="1" ht="27" customHeight="1">
      <c r="B153" s="141"/>
      <c r="D153" s="219" t="s">
        <v>135</v>
      </c>
      <c r="F153" s="220" t="s">
        <v>239</v>
      </c>
      <c r="I153" s="254"/>
      <c r="L153" s="141"/>
      <c r="M153" s="221"/>
      <c r="T153" s="222"/>
      <c r="AT153" s="140" t="s">
        <v>135</v>
      </c>
      <c r="AU153" s="140" t="s">
        <v>82</v>
      </c>
    </row>
    <row r="154" spans="2:51" s="140" customFormat="1" ht="15.75" customHeight="1">
      <c r="B154" s="229"/>
      <c r="D154" s="224" t="s">
        <v>148</v>
      </c>
      <c r="F154" s="231" t="s">
        <v>240</v>
      </c>
      <c r="H154" s="232">
        <v>250.5</v>
      </c>
      <c r="I154" s="254"/>
      <c r="L154" s="229"/>
      <c r="M154" s="233"/>
      <c r="T154" s="234"/>
      <c r="AT154" s="230" t="s">
        <v>148</v>
      </c>
      <c r="AU154" s="230" t="s">
        <v>82</v>
      </c>
      <c r="AV154" s="230" t="s">
        <v>82</v>
      </c>
      <c r="AW154" s="230" t="s">
        <v>73</v>
      </c>
      <c r="AX154" s="230" t="s">
        <v>22</v>
      </c>
      <c r="AY154" s="230" t="s">
        <v>126</v>
      </c>
    </row>
    <row r="155" spans="2:65" s="140" customFormat="1" ht="15.75" customHeight="1">
      <c r="B155" s="141"/>
      <c r="C155" s="208" t="s">
        <v>241</v>
      </c>
      <c r="D155" s="208" t="s">
        <v>128</v>
      </c>
      <c r="E155" s="209" t="s">
        <v>242</v>
      </c>
      <c r="F155" s="210" t="s">
        <v>243</v>
      </c>
      <c r="G155" s="211" t="s">
        <v>145</v>
      </c>
      <c r="H155" s="212">
        <v>3.5</v>
      </c>
      <c r="I155" s="253"/>
      <c r="J155" s="213">
        <f>ROUND($I$155*$H$155,2)</f>
        <v>0</v>
      </c>
      <c r="K155" s="210" t="s">
        <v>132</v>
      </c>
      <c r="L155" s="141"/>
      <c r="M155" s="214"/>
      <c r="N155" s="215" t="s">
        <v>44</v>
      </c>
      <c r="Q155" s="216">
        <v>0</v>
      </c>
      <c r="R155" s="216">
        <f>$Q$155*$H$155</f>
        <v>0</v>
      </c>
      <c r="S155" s="216">
        <v>0</v>
      </c>
      <c r="T155" s="217">
        <f>$S$155*$H$155</f>
        <v>0</v>
      </c>
      <c r="AR155" s="136" t="s">
        <v>133</v>
      </c>
      <c r="AT155" s="136" t="s">
        <v>128</v>
      </c>
      <c r="AU155" s="136" t="s">
        <v>82</v>
      </c>
      <c r="AY155" s="140" t="s">
        <v>126</v>
      </c>
      <c r="BE155" s="218">
        <f>IF($N$155="základní",$J$155,0)</f>
        <v>0</v>
      </c>
      <c r="BF155" s="218">
        <f>IF($N$155="snížená",$J$155,0)</f>
        <v>0</v>
      </c>
      <c r="BG155" s="218">
        <f>IF($N$155="zákl. přenesená",$J$155,0)</f>
        <v>0</v>
      </c>
      <c r="BH155" s="218">
        <f>IF($N$155="sníž. přenesená",$J$155,0)</f>
        <v>0</v>
      </c>
      <c r="BI155" s="218">
        <f>IF($N$155="nulová",$J$155,0)</f>
        <v>0</v>
      </c>
      <c r="BJ155" s="136" t="s">
        <v>22</v>
      </c>
      <c r="BK155" s="218">
        <f>ROUND($I$155*$H$155,2)</f>
        <v>0</v>
      </c>
      <c r="BL155" s="136" t="s">
        <v>133</v>
      </c>
      <c r="BM155" s="136" t="s">
        <v>244</v>
      </c>
    </row>
    <row r="156" spans="2:47" s="140" customFormat="1" ht="27" customHeight="1">
      <c r="B156" s="141"/>
      <c r="D156" s="219" t="s">
        <v>135</v>
      </c>
      <c r="F156" s="220" t="s">
        <v>245</v>
      </c>
      <c r="I156" s="254"/>
      <c r="L156" s="141"/>
      <c r="M156" s="221"/>
      <c r="T156" s="222"/>
      <c r="AT156" s="140" t="s">
        <v>135</v>
      </c>
      <c r="AU156" s="140" t="s">
        <v>82</v>
      </c>
    </row>
    <row r="157" spans="2:65" s="140" customFormat="1" ht="15.75" customHeight="1">
      <c r="B157" s="141"/>
      <c r="C157" s="235" t="s">
        <v>246</v>
      </c>
      <c r="D157" s="235" t="s">
        <v>213</v>
      </c>
      <c r="E157" s="236" t="s">
        <v>247</v>
      </c>
      <c r="F157" s="237" t="s">
        <v>248</v>
      </c>
      <c r="G157" s="238" t="s">
        <v>216</v>
      </c>
      <c r="H157" s="239">
        <v>5.845</v>
      </c>
      <c r="I157" s="255"/>
      <c r="J157" s="240">
        <f>ROUND($I$157*$H$157,2)</f>
        <v>0</v>
      </c>
      <c r="K157" s="237" t="s">
        <v>132</v>
      </c>
      <c r="L157" s="241"/>
      <c r="M157" s="242"/>
      <c r="N157" s="243" t="s">
        <v>44</v>
      </c>
      <c r="Q157" s="216">
        <v>0</v>
      </c>
      <c r="R157" s="216">
        <f>$Q$157*$H$157</f>
        <v>0</v>
      </c>
      <c r="S157" s="216">
        <v>0</v>
      </c>
      <c r="T157" s="217">
        <f>$S$157*$H$157</f>
        <v>0</v>
      </c>
      <c r="AR157" s="136" t="s">
        <v>175</v>
      </c>
      <c r="AT157" s="136" t="s">
        <v>213</v>
      </c>
      <c r="AU157" s="136" t="s">
        <v>82</v>
      </c>
      <c r="AY157" s="140" t="s">
        <v>126</v>
      </c>
      <c r="BE157" s="218">
        <f>IF($N$157="základní",$J$157,0)</f>
        <v>0</v>
      </c>
      <c r="BF157" s="218">
        <f>IF($N$157="snížená",$J$157,0)</f>
        <v>0</v>
      </c>
      <c r="BG157" s="218">
        <f>IF($N$157="zákl. přenesená",$J$157,0)</f>
        <v>0</v>
      </c>
      <c r="BH157" s="218">
        <f>IF($N$157="sníž. přenesená",$J$157,0)</f>
        <v>0</v>
      </c>
      <c r="BI157" s="218">
        <f>IF($N$157="nulová",$J$157,0)</f>
        <v>0</v>
      </c>
      <c r="BJ157" s="136" t="s">
        <v>22</v>
      </c>
      <c r="BK157" s="218">
        <f>ROUND($I$157*$H$157,2)</f>
        <v>0</v>
      </c>
      <c r="BL157" s="136" t="s">
        <v>133</v>
      </c>
      <c r="BM157" s="136" t="s">
        <v>249</v>
      </c>
    </row>
    <row r="158" spans="2:47" s="140" customFormat="1" ht="27" customHeight="1">
      <c r="B158" s="141"/>
      <c r="D158" s="219" t="s">
        <v>135</v>
      </c>
      <c r="F158" s="220" t="s">
        <v>250</v>
      </c>
      <c r="I158" s="254"/>
      <c r="L158" s="141"/>
      <c r="M158" s="221"/>
      <c r="T158" s="222"/>
      <c r="AT158" s="140" t="s">
        <v>135</v>
      </c>
      <c r="AU158" s="140" t="s">
        <v>82</v>
      </c>
    </row>
    <row r="159" spans="2:51" s="140" customFormat="1" ht="15.75" customHeight="1">
      <c r="B159" s="229"/>
      <c r="D159" s="224" t="s">
        <v>148</v>
      </c>
      <c r="F159" s="231" t="s">
        <v>251</v>
      </c>
      <c r="H159" s="232">
        <v>5.845</v>
      </c>
      <c r="I159" s="254"/>
      <c r="L159" s="229"/>
      <c r="M159" s="233"/>
      <c r="T159" s="234"/>
      <c r="AT159" s="230" t="s">
        <v>148</v>
      </c>
      <c r="AU159" s="230" t="s">
        <v>82</v>
      </c>
      <c r="AV159" s="230" t="s">
        <v>82</v>
      </c>
      <c r="AW159" s="230" t="s">
        <v>73</v>
      </c>
      <c r="AX159" s="230" t="s">
        <v>22</v>
      </c>
      <c r="AY159" s="230" t="s">
        <v>126</v>
      </c>
    </row>
    <row r="160" spans="2:65" s="140" customFormat="1" ht="15.75" customHeight="1">
      <c r="B160" s="141"/>
      <c r="C160" s="208" t="s">
        <v>8</v>
      </c>
      <c r="D160" s="208" t="s">
        <v>128</v>
      </c>
      <c r="E160" s="209" t="s">
        <v>252</v>
      </c>
      <c r="F160" s="210" t="s">
        <v>253</v>
      </c>
      <c r="G160" s="211" t="s">
        <v>254</v>
      </c>
      <c r="H160" s="212">
        <v>35740</v>
      </c>
      <c r="I160" s="253"/>
      <c r="J160" s="213">
        <f>ROUND($I$160*$H$160,2)</f>
        <v>0</v>
      </c>
      <c r="K160" s="210" t="s">
        <v>132</v>
      </c>
      <c r="L160" s="141"/>
      <c r="M160" s="214"/>
      <c r="N160" s="215" t="s">
        <v>44</v>
      </c>
      <c r="Q160" s="216">
        <v>0</v>
      </c>
      <c r="R160" s="216">
        <f>$Q$160*$H$160</f>
        <v>0</v>
      </c>
      <c r="S160" s="216">
        <v>0</v>
      </c>
      <c r="T160" s="217">
        <f>$S$160*$H$160</f>
        <v>0</v>
      </c>
      <c r="AR160" s="136" t="s">
        <v>133</v>
      </c>
      <c r="AT160" s="136" t="s">
        <v>128</v>
      </c>
      <c r="AU160" s="136" t="s">
        <v>82</v>
      </c>
      <c r="AY160" s="140" t="s">
        <v>126</v>
      </c>
      <c r="BE160" s="218">
        <f>IF($N$160="základní",$J$160,0)</f>
        <v>0</v>
      </c>
      <c r="BF160" s="218">
        <f>IF($N$160="snížená",$J$160,0)</f>
        <v>0</v>
      </c>
      <c r="BG160" s="218">
        <f>IF($N$160="zákl. přenesená",$J$160,0)</f>
        <v>0</v>
      </c>
      <c r="BH160" s="218">
        <f>IF($N$160="sníž. přenesená",$J$160,0)</f>
        <v>0</v>
      </c>
      <c r="BI160" s="218">
        <f>IF($N$160="nulová",$J$160,0)</f>
        <v>0</v>
      </c>
      <c r="BJ160" s="136" t="s">
        <v>22</v>
      </c>
      <c r="BK160" s="218">
        <f>ROUND($I$160*$H$160,2)</f>
        <v>0</v>
      </c>
      <c r="BL160" s="136" t="s">
        <v>133</v>
      </c>
      <c r="BM160" s="136" t="s">
        <v>255</v>
      </c>
    </row>
    <row r="161" spans="2:47" s="140" customFormat="1" ht="16.5" customHeight="1">
      <c r="B161" s="141"/>
      <c r="D161" s="219" t="s">
        <v>135</v>
      </c>
      <c r="F161" s="220" t="s">
        <v>256</v>
      </c>
      <c r="I161" s="254"/>
      <c r="L161" s="141"/>
      <c r="M161" s="221"/>
      <c r="T161" s="222"/>
      <c r="AT161" s="140" t="s">
        <v>135</v>
      </c>
      <c r="AU161" s="140" t="s">
        <v>82</v>
      </c>
    </row>
    <row r="162" spans="2:51" s="140" customFormat="1" ht="15.75" customHeight="1">
      <c r="B162" s="223"/>
      <c r="D162" s="224" t="s">
        <v>148</v>
      </c>
      <c r="E162" s="225"/>
      <c r="F162" s="226" t="s">
        <v>149</v>
      </c>
      <c r="H162" s="225"/>
      <c r="I162" s="254"/>
      <c r="L162" s="223"/>
      <c r="M162" s="227"/>
      <c r="T162" s="228"/>
      <c r="AT162" s="225" t="s">
        <v>148</v>
      </c>
      <c r="AU162" s="225" t="s">
        <v>82</v>
      </c>
      <c r="AV162" s="225" t="s">
        <v>22</v>
      </c>
      <c r="AW162" s="225" t="s">
        <v>99</v>
      </c>
      <c r="AX162" s="225" t="s">
        <v>73</v>
      </c>
      <c r="AY162" s="225" t="s">
        <v>126</v>
      </c>
    </row>
    <row r="163" spans="2:51" s="140" customFormat="1" ht="15.75" customHeight="1">
      <c r="B163" s="229"/>
      <c r="D163" s="224" t="s">
        <v>148</v>
      </c>
      <c r="E163" s="230"/>
      <c r="F163" s="231" t="s">
        <v>257</v>
      </c>
      <c r="H163" s="232">
        <v>35740</v>
      </c>
      <c r="I163" s="254"/>
      <c r="L163" s="229"/>
      <c r="M163" s="233"/>
      <c r="T163" s="234"/>
      <c r="AT163" s="230" t="s">
        <v>148</v>
      </c>
      <c r="AU163" s="230" t="s">
        <v>82</v>
      </c>
      <c r="AV163" s="230" t="s">
        <v>82</v>
      </c>
      <c r="AW163" s="230" t="s">
        <v>99</v>
      </c>
      <c r="AX163" s="230" t="s">
        <v>22</v>
      </c>
      <c r="AY163" s="230" t="s">
        <v>126</v>
      </c>
    </row>
    <row r="164" spans="2:65" s="140" customFormat="1" ht="15.75" customHeight="1">
      <c r="B164" s="141"/>
      <c r="C164" s="208" t="s">
        <v>258</v>
      </c>
      <c r="D164" s="208" t="s">
        <v>128</v>
      </c>
      <c r="E164" s="209" t="s">
        <v>259</v>
      </c>
      <c r="F164" s="210" t="s">
        <v>260</v>
      </c>
      <c r="G164" s="211" t="s">
        <v>254</v>
      </c>
      <c r="H164" s="212">
        <v>35740</v>
      </c>
      <c r="I164" s="253"/>
      <c r="J164" s="213">
        <f>ROUND($I$164*$H$164,2)</f>
        <v>0</v>
      </c>
      <c r="K164" s="210" t="s">
        <v>132</v>
      </c>
      <c r="L164" s="141"/>
      <c r="M164" s="214"/>
      <c r="N164" s="215" t="s">
        <v>44</v>
      </c>
      <c r="Q164" s="216">
        <v>0</v>
      </c>
      <c r="R164" s="216">
        <f>$Q$164*$H$164</f>
        <v>0</v>
      </c>
      <c r="S164" s="216">
        <v>0</v>
      </c>
      <c r="T164" s="217">
        <f>$S$164*$H$164</f>
        <v>0</v>
      </c>
      <c r="AR164" s="136" t="s">
        <v>133</v>
      </c>
      <c r="AT164" s="136" t="s">
        <v>128</v>
      </c>
      <c r="AU164" s="136" t="s">
        <v>82</v>
      </c>
      <c r="AY164" s="140" t="s">
        <v>126</v>
      </c>
      <c r="BE164" s="218">
        <f>IF($N$164="základní",$J$164,0)</f>
        <v>0</v>
      </c>
      <c r="BF164" s="218">
        <f>IF($N$164="snížená",$J$164,0)</f>
        <v>0</v>
      </c>
      <c r="BG164" s="218">
        <f>IF($N$164="zákl. přenesená",$J$164,0)</f>
        <v>0</v>
      </c>
      <c r="BH164" s="218">
        <f>IF($N$164="sníž. přenesená",$J$164,0)</f>
        <v>0</v>
      </c>
      <c r="BI164" s="218">
        <f>IF($N$164="nulová",$J$164,0)</f>
        <v>0</v>
      </c>
      <c r="BJ164" s="136" t="s">
        <v>22</v>
      </c>
      <c r="BK164" s="218">
        <f>ROUND($I$164*$H$164,2)</f>
        <v>0</v>
      </c>
      <c r="BL164" s="136" t="s">
        <v>133</v>
      </c>
      <c r="BM164" s="136" t="s">
        <v>261</v>
      </c>
    </row>
    <row r="165" spans="2:47" s="140" customFormat="1" ht="27" customHeight="1">
      <c r="B165" s="141"/>
      <c r="D165" s="219" t="s">
        <v>135</v>
      </c>
      <c r="F165" s="220" t="s">
        <v>262</v>
      </c>
      <c r="I165" s="254"/>
      <c r="L165" s="141"/>
      <c r="M165" s="221"/>
      <c r="T165" s="222"/>
      <c r="AT165" s="140" t="s">
        <v>135</v>
      </c>
      <c r="AU165" s="140" t="s">
        <v>82</v>
      </c>
    </row>
    <row r="166" spans="2:51" s="140" customFormat="1" ht="15.75" customHeight="1">
      <c r="B166" s="223"/>
      <c r="D166" s="224" t="s">
        <v>148</v>
      </c>
      <c r="E166" s="225"/>
      <c r="F166" s="226" t="s">
        <v>149</v>
      </c>
      <c r="H166" s="225"/>
      <c r="I166" s="254"/>
      <c r="L166" s="223"/>
      <c r="M166" s="227"/>
      <c r="T166" s="228"/>
      <c r="AT166" s="225" t="s">
        <v>148</v>
      </c>
      <c r="AU166" s="225" t="s">
        <v>82</v>
      </c>
      <c r="AV166" s="225" t="s">
        <v>22</v>
      </c>
      <c r="AW166" s="225" t="s">
        <v>99</v>
      </c>
      <c r="AX166" s="225" t="s">
        <v>73</v>
      </c>
      <c r="AY166" s="225" t="s">
        <v>126</v>
      </c>
    </row>
    <row r="167" spans="2:51" s="140" customFormat="1" ht="15.75" customHeight="1">
      <c r="B167" s="229"/>
      <c r="D167" s="224" t="s">
        <v>148</v>
      </c>
      <c r="E167" s="230"/>
      <c r="F167" s="231" t="s">
        <v>257</v>
      </c>
      <c r="H167" s="232">
        <v>35740</v>
      </c>
      <c r="I167" s="254"/>
      <c r="L167" s="229"/>
      <c r="M167" s="233"/>
      <c r="T167" s="234"/>
      <c r="AT167" s="230" t="s">
        <v>148</v>
      </c>
      <c r="AU167" s="230" t="s">
        <v>82</v>
      </c>
      <c r="AV167" s="230" t="s">
        <v>82</v>
      </c>
      <c r="AW167" s="230" t="s">
        <v>99</v>
      </c>
      <c r="AX167" s="230" t="s">
        <v>22</v>
      </c>
      <c r="AY167" s="230" t="s">
        <v>126</v>
      </c>
    </row>
    <row r="168" spans="2:65" s="140" customFormat="1" ht="15.75" customHeight="1">
      <c r="B168" s="141"/>
      <c r="C168" s="235" t="s">
        <v>263</v>
      </c>
      <c r="D168" s="235" t="s">
        <v>213</v>
      </c>
      <c r="E168" s="236" t="s">
        <v>264</v>
      </c>
      <c r="F168" s="237" t="s">
        <v>265</v>
      </c>
      <c r="G168" s="238" t="s">
        <v>266</v>
      </c>
      <c r="H168" s="239">
        <v>1125.81</v>
      </c>
      <c r="I168" s="255"/>
      <c r="J168" s="240">
        <f>ROUND($I$168*$H$168,2)</f>
        <v>0</v>
      </c>
      <c r="K168" s="237" t="s">
        <v>132</v>
      </c>
      <c r="L168" s="241"/>
      <c r="M168" s="242"/>
      <c r="N168" s="243" t="s">
        <v>44</v>
      </c>
      <c r="Q168" s="216">
        <v>0.001</v>
      </c>
      <c r="R168" s="216">
        <f>$Q$168*$H$168</f>
        <v>1.12581</v>
      </c>
      <c r="S168" s="216">
        <v>0</v>
      </c>
      <c r="T168" s="217">
        <f>$S$168*$H$168</f>
        <v>0</v>
      </c>
      <c r="AR168" s="136" t="s">
        <v>175</v>
      </c>
      <c r="AT168" s="136" t="s">
        <v>213</v>
      </c>
      <c r="AU168" s="136" t="s">
        <v>82</v>
      </c>
      <c r="AY168" s="140" t="s">
        <v>126</v>
      </c>
      <c r="BE168" s="218">
        <f>IF($N$168="základní",$J$168,0)</f>
        <v>0</v>
      </c>
      <c r="BF168" s="218">
        <f>IF($N$168="snížená",$J$168,0)</f>
        <v>0</v>
      </c>
      <c r="BG168" s="218">
        <f>IF($N$168="zákl. přenesená",$J$168,0)</f>
        <v>0</v>
      </c>
      <c r="BH168" s="218">
        <f>IF($N$168="sníž. přenesená",$J$168,0)</f>
        <v>0</v>
      </c>
      <c r="BI168" s="218">
        <f>IF($N$168="nulová",$J$168,0)</f>
        <v>0</v>
      </c>
      <c r="BJ168" s="136" t="s">
        <v>22</v>
      </c>
      <c r="BK168" s="218">
        <f>ROUND($I$168*$H$168,2)</f>
        <v>0</v>
      </c>
      <c r="BL168" s="136" t="s">
        <v>133</v>
      </c>
      <c r="BM168" s="136" t="s">
        <v>267</v>
      </c>
    </row>
    <row r="169" spans="2:47" s="140" customFormat="1" ht="16.5" customHeight="1">
      <c r="B169" s="141"/>
      <c r="D169" s="219" t="s">
        <v>135</v>
      </c>
      <c r="F169" s="220" t="s">
        <v>268</v>
      </c>
      <c r="I169" s="254"/>
      <c r="L169" s="141"/>
      <c r="M169" s="221"/>
      <c r="T169" s="222"/>
      <c r="AT169" s="140" t="s">
        <v>135</v>
      </c>
      <c r="AU169" s="140" t="s">
        <v>82</v>
      </c>
    </row>
    <row r="170" spans="2:51" s="140" customFormat="1" ht="15.75" customHeight="1">
      <c r="B170" s="229"/>
      <c r="D170" s="224" t="s">
        <v>148</v>
      </c>
      <c r="F170" s="231" t="s">
        <v>269</v>
      </c>
      <c r="H170" s="232">
        <v>1125.81</v>
      </c>
      <c r="I170" s="254"/>
      <c r="L170" s="229"/>
      <c r="M170" s="233"/>
      <c r="T170" s="234"/>
      <c r="AT170" s="230" t="s">
        <v>148</v>
      </c>
      <c r="AU170" s="230" t="s">
        <v>82</v>
      </c>
      <c r="AV170" s="230" t="s">
        <v>82</v>
      </c>
      <c r="AW170" s="230" t="s">
        <v>73</v>
      </c>
      <c r="AX170" s="230" t="s">
        <v>22</v>
      </c>
      <c r="AY170" s="230" t="s">
        <v>126</v>
      </c>
    </row>
    <row r="171" spans="2:65" s="140" customFormat="1" ht="15.75" customHeight="1">
      <c r="B171" s="141"/>
      <c r="C171" s="208" t="s">
        <v>270</v>
      </c>
      <c r="D171" s="208" t="s">
        <v>128</v>
      </c>
      <c r="E171" s="209" t="s">
        <v>271</v>
      </c>
      <c r="F171" s="210" t="s">
        <v>272</v>
      </c>
      <c r="G171" s="211" t="s">
        <v>254</v>
      </c>
      <c r="H171" s="212">
        <v>37325</v>
      </c>
      <c r="I171" s="253"/>
      <c r="J171" s="213">
        <f>ROUND($I$171*$H$171,2)</f>
        <v>0</v>
      </c>
      <c r="K171" s="210" t="s">
        <v>132</v>
      </c>
      <c r="L171" s="141"/>
      <c r="M171" s="214"/>
      <c r="N171" s="215" t="s">
        <v>44</v>
      </c>
      <c r="Q171" s="216">
        <v>0</v>
      </c>
      <c r="R171" s="216">
        <f>$Q$171*$H$171</f>
        <v>0</v>
      </c>
      <c r="S171" s="216">
        <v>0</v>
      </c>
      <c r="T171" s="217">
        <f>$S$171*$H$171</f>
        <v>0</v>
      </c>
      <c r="AR171" s="136" t="s">
        <v>133</v>
      </c>
      <c r="AT171" s="136" t="s">
        <v>128</v>
      </c>
      <c r="AU171" s="136" t="s">
        <v>82</v>
      </c>
      <c r="AY171" s="140" t="s">
        <v>126</v>
      </c>
      <c r="BE171" s="218">
        <f>IF($N$171="základní",$J$171,0)</f>
        <v>0</v>
      </c>
      <c r="BF171" s="218">
        <f>IF($N$171="snížená",$J$171,0)</f>
        <v>0</v>
      </c>
      <c r="BG171" s="218">
        <f>IF($N$171="zákl. přenesená",$J$171,0)</f>
        <v>0</v>
      </c>
      <c r="BH171" s="218">
        <f>IF($N$171="sníž. přenesená",$J$171,0)</f>
        <v>0</v>
      </c>
      <c r="BI171" s="218">
        <f>IF($N$171="nulová",$J$171,0)</f>
        <v>0</v>
      </c>
      <c r="BJ171" s="136" t="s">
        <v>22</v>
      </c>
      <c r="BK171" s="218">
        <f>ROUND($I$171*$H$171,2)</f>
        <v>0</v>
      </c>
      <c r="BL171" s="136" t="s">
        <v>133</v>
      </c>
      <c r="BM171" s="136" t="s">
        <v>273</v>
      </c>
    </row>
    <row r="172" spans="2:47" s="140" customFormat="1" ht="16.5" customHeight="1">
      <c r="B172" s="141"/>
      <c r="D172" s="219" t="s">
        <v>135</v>
      </c>
      <c r="F172" s="220" t="s">
        <v>274</v>
      </c>
      <c r="I172" s="254"/>
      <c r="L172" s="141"/>
      <c r="M172" s="221"/>
      <c r="T172" s="222"/>
      <c r="AT172" s="140" t="s">
        <v>135</v>
      </c>
      <c r="AU172" s="140" t="s">
        <v>82</v>
      </c>
    </row>
    <row r="173" spans="2:51" s="140" customFormat="1" ht="15.75" customHeight="1">
      <c r="B173" s="223"/>
      <c r="D173" s="224" t="s">
        <v>148</v>
      </c>
      <c r="E173" s="225"/>
      <c r="F173" s="226" t="s">
        <v>149</v>
      </c>
      <c r="H173" s="225"/>
      <c r="I173" s="254"/>
      <c r="L173" s="223"/>
      <c r="M173" s="227"/>
      <c r="T173" s="228"/>
      <c r="AT173" s="225" t="s">
        <v>148</v>
      </c>
      <c r="AU173" s="225" t="s">
        <v>82</v>
      </c>
      <c r="AV173" s="225" t="s">
        <v>22</v>
      </c>
      <c r="AW173" s="225" t="s">
        <v>99</v>
      </c>
      <c r="AX173" s="225" t="s">
        <v>73</v>
      </c>
      <c r="AY173" s="225" t="s">
        <v>126</v>
      </c>
    </row>
    <row r="174" spans="2:51" s="140" customFormat="1" ht="15.75" customHeight="1">
      <c r="B174" s="229"/>
      <c r="D174" s="224" t="s">
        <v>148</v>
      </c>
      <c r="E174" s="230"/>
      <c r="F174" s="231" t="s">
        <v>275</v>
      </c>
      <c r="H174" s="232">
        <v>37325</v>
      </c>
      <c r="I174" s="254"/>
      <c r="L174" s="229"/>
      <c r="M174" s="233"/>
      <c r="T174" s="234"/>
      <c r="AT174" s="230" t="s">
        <v>148</v>
      </c>
      <c r="AU174" s="230" t="s">
        <v>82</v>
      </c>
      <c r="AV174" s="230" t="s">
        <v>82</v>
      </c>
      <c r="AW174" s="230" t="s">
        <v>99</v>
      </c>
      <c r="AX174" s="230" t="s">
        <v>22</v>
      </c>
      <c r="AY174" s="230" t="s">
        <v>126</v>
      </c>
    </row>
    <row r="175" spans="2:65" s="140" customFormat="1" ht="15.75" customHeight="1">
      <c r="B175" s="141"/>
      <c r="C175" s="208" t="s">
        <v>276</v>
      </c>
      <c r="D175" s="208" t="s">
        <v>128</v>
      </c>
      <c r="E175" s="209" t="s">
        <v>277</v>
      </c>
      <c r="F175" s="210" t="s">
        <v>278</v>
      </c>
      <c r="G175" s="211" t="s">
        <v>254</v>
      </c>
      <c r="H175" s="212">
        <v>21660</v>
      </c>
      <c r="I175" s="253"/>
      <c r="J175" s="213">
        <f>ROUND($I$175*$H$175,2)</f>
        <v>0</v>
      </c>
      <c r="K175" s="210" t="s">
        <v>132</v>
      </c>
      <c r="L175" s="141"/>
      <c r="M175" s="214"/>
      <c r="N175" s="215" t="s">
        <v>44</v>
      </c>
      <c r="Q175" s="216">
        <v>0</v>
      </c>
      <c r="R175" s="216">
        <f>$Q$175*$H$175</f>
        <v>0</v>
      </c>
      <c r="S175" s="216">
        <v>0</v>
      </c>
      <c r="T175" s="217">
        <f>$S$175*$H$175</f>
        <v>0</v>
      </c>
      <c r="AR175" s="136" t="s">
        <v>133</v>
      </c>
      <c r="AT175" s="136" t="s">
        <v>128</v>
      </c>
      <c r="AU175" s="136" t="s">
        <v>82</v>
      </c>
      <c r="AY175" s="140" t="s">
        <v>126</v>
      </c>
      <c r="BE175" s="218">
        <f>IF($N$175="základní",$J$175,0)</f>
        <v>0</v>
      </c>
      <c r="BF175" s="218">
        <f>IF($N$175="snížená",$J$175,0)</f>
        <v>0</v>
      </c>
      <c r="BG175" s="218">
        <f>IF($N$175="zákl. přenesená",$J$175,0)</f>
        <v>0</v>
      </c>
      <c r="BH175" s="218">
        <f>IF($N$175="sníž. přenesená",$J$175,0)</f>
        <v>0</v>
      </c>
      <c r="BI175" s="218">
        <f>IF($N$175="nulová",$J$175,0)</f>
        <v>0</v>
      </c>
      <c r="BJ175" s="136" t="s">
        <v>22</v>
      </c>
      <c r="BK175" s="218">
        <f>ROUND($I$175*$H$175,2)</f>
        <v>0</v>
      </c>
      <c r="BL175" s="136" t="s">
        <v>133</v>
      </c>
      <c r="BM175" s="136" t="s">
        <v>279</v>
      </c>
    </row>
    <row r="176" spans="2:47" s="140" customFormat="1" ht="27" customHeight="1">
      <c r="B176" s="141"/>
      <c r="D176" s="219" t="s">
        <v>135</v>
      </c>
      <c r="F176" s="220" t="s">
        <v>280</v>
      </c>
      <c r="I176" s="254"/>
      <c r="L176" s="141"/>
      <c r="M176" s="221"/>
      <c r="T176" s="222"/>
      <c r="AT176" s="140" t="s">
        <v>135</v>
      </c>
      <c r="AU176" s="140" t="s">
        <v>82</v>
      </c>
    </row>
    <row r="177" spans="2:51" s="140" customFormat="1" ht="15.75" customHeight="1">
      <c r="B177" s="223"/>
      <c r="D177" s="224" t="s">
        <v>148</v>
      </c>
      <c r="E177" s="225"/>
      <c r="F177" s="226" t="s">
        <v>149</v>
      </c>
      <c r="H177" s="225"/>
      <c r="I177" s="254"/>
      <c r="L177" s="223"/>
      <c r="M177" s="227"/>
      <c r="T177" s="228"/>
      <c r="AT177" s="225" t="s">
        <v>148</v>
      </c>
      <c r="AU177" s="225" t="s">
        <v>82</v>
      </c>
      <c r="AV177" s="225" t="s">
        <v>22</v>
      </c>
      <c r="AW177" s="225" t="s">
        <v>99</v>
      </c>
      <c r="AX177" s="225" t="s">
        <v>73</v>
      </c>
      <c r="AY177" s="225" t="s">
        <v>126</v>
      </c>
    </row>
    <row r="178" spans="2:51" s="140" customFormat="1" ht="15.75" customHeight="1">
      <c r="B178" s="229"/>
      <c r="D178" s="224" t="s">
        <v>148</v>
      </c>
      <c r="E178" s="230"/>
      <c r="F178" s="231" t="s">
        <v>281</v>
      </c>
      <c r="H178" s="232">
        <v>21660</v>
      </c>
      <c r="I178" s="254"/>
      <c r="L178" s="229"/>
      <c r="M178" s="233"/>
      <c r="T178" s="234"/>
      <c r="AT178" s="230" t="s">
        <v>148</v>
      </c>
      <c r="AU178" s="230" t="s">
        <v>82</v>
      </c>
      <c r="AV178" s="230" t="s">
        <v>82</v>
      </c>
      <c r="AW178" s="230" t="s">
        <v>99</v>
      </c>
      <c r="AX178" s="230" t="s">
        <v>22</v>
      </c>
      <c r="AY178" s="230" t="s">
        <v>126</v>
      </c>
    </row>
    <row r="179" spans="2:63" s="197" customFormat="1" ht="30.75" customHeight="1">
      <c r="B179" s="198"/>
      <c r="D179" s="199" t="s">
        <v>72</v>
      </c>
      <c r="E179" s="206" t="s">
        <v>82</v>
      </c>
      <c r="F179" s="206" t="s">
        <v>282</v>
      </c>
      <c r="I179" s="256"/>
      <c r="J179" s="207">
        <f>$BK$179</f>
        <v>0</v>
      </c>
      <c r="L179" s="198"/>
      <c r="M179" s="202"/>
      <c r="P179" s="203">
        <f>SUM($P$180:$P$185)</f>
        <v>0</v>
      </c>
      <c r="R179" s="203">
        <f>SUM($R$180:$R$185)</f>
        <v>57.178650000000005</v>
      </c>
      <c r="T179" s="204">
        <f>SUM($T$180:$T$185)</f>
        <v>0</v>
      </c>
      <c r="AR179" s="199" t="s">
        <v>22</v>
      </c>
      <c r="AT179" s="199" t="s">
        <v>72</v>
      </c>
      <c r="AU179" s="199" t="s">
        <v>22</v>
      </c>
      <c r="AY179" s="199" t="s">
        <v>126</v>
      </c>
      <c r="BK179" s="205">
        <f>SUM($BK$180:$BK$185)</f>
        <v>0</v>
      </c>
    </row>
    <row r="180" spans="2:65" s="140" customFormat="1" ht="15.75" customHeight="1">
      <c r="B180" s="141"/>
      <c r="C180" s="208" t="s">
        <v>283</v>
      </c>
      <c r="D180" s="208" t="s">
        <v>128</v>
      </c>
      <c r="E180" s="209" t="s">
        <v>284</v>
      </c>
      <c r="F180" s="210" t="s">
        <v>285</v>
      </c>
      <c r="G180" s="211" t="s">
        <v>189</v>
      </c>
      <c r="H180" s="212">
        <v>250</v>
      </c>
      <c r="I180" s="253"/>
      <c r="J180" s="213">
        <f>ROUND($I$180*$H$180,2)</f>
        <v>0</v>
      </c>
      <c r="K180" s="210" t="s">
        <v>132</v>
      </c>
      <c r="L180" s="141"/>
      <c r="M180" s="214"/>
      <c r="N180" s="215" t="s">
        <v>44</v>
      </c>
      <c r="Q180" s="216">
        <v>0.2265696</v>
      </c>
      <c r="R180" s="216">
        <f>$Q$180*$H$180</f>
        <v>56.6424</v>
      </c>
      <c r="S180" s="216">
        <v>0</v>
      </c>
      <c r="T180" s="217">
        <f>$S$180*$H$180</f>
        <v>0</v>
      </c>
      <c r="AR180" s="136" t="s">
        <v>133</v>
      </c>
      <c r="AT180" s="136" t="s">
        <v>128</v>
      </c>
      <c r="AU180" s="136" t="s">
        <v>82</v>
      </c>
      <c r="AY180" s="140" t="s">
        <v>126</v>
      </c>
      <c r="BE180" s="218">
        <f>IF($N$180="základní",$J$180,0)</f>
        <v>0</v>
      </c>
      <c r="BF180" s="218">
        <f>IF($N$180="snížená",$J$180,0)</f>
        <v>0</v>
      </c>
      <c r="BG180" s="218">
        <f>IF($N$180="zákl. přenesená",$J$180,0)</f>
        <v>0</v>
      </c>
      <c r="BH180" s="218">
        <f>IF($N$180="sníž. přenesená",$J$180,0)</f>
        <v>0</v>
      </c>
      <c r="BI180" s="218">
        <f>IF($N$180="nulová",$J$180,0)</f>
        <v>0</v>
      </c>
      <c r="BJ180" s="136" t="s">
        <v>22</v>
      </c>
      <c r="BK180" s="218">
        <f>ROUND($I$180*$H$180,2)</f>
        <v>0</v>
      </c>
      <c r="BL180" s="136" t="s">
        <v>133</v>
      </c>
      <c r="BM180" s="136" t="s">
        <v>286</v>
      </c>
    </row>
    <row r="181" spans="2:47" s="140" customFormat="1" ht="27" customHeight="1">
      <c r="B181" s="141"/>
      <c r="D181" s="219" t="s">
        <v>135</v>
      </c>
      <c r="F181" s="220" t="s">
        <v>287</v>
      </c>
      <c r="I181" s="254"/>
      <c r="L181" s="141"/>
      <c r="M181" s="221"/>
      <c r="T181" s="222"/>
      <c r="AT181" s="140" t="s">
        <v>135</v>
      </c>
      <c r="AU181" s="140" t="s">
        <v>82</v>
      </c>
    </row>
    <row r="182" spans="2:65" s="140" customFormat="1" ht="15.75" customHeight="1">
      <c r="B182" s="141"/>
      <c r="C182" s="208" t="s">
        <v>288</v>
      </c>
      <c r="D182" s="208" t="s">
        <v>128</v>
      </c>
      <c r="E182" s="209" t="s">
        <v>289</v>
      </c>
      <c r="F182" s="210" t="s">
        <v>290</v>
      </c>
      <c r="G182" s="211" t="s">
        <v>254</v>
      </c>
      <c r="H182" s="212">
        <v>1500</v>
      </c>
      <c r="I182" s="253"/>
      <c r="J182" s="213">
        <f>ROUND($I$182*$H$182,2)</f>
        <v>0</v>
      </c>
      <c r="K182" s="210" t="s">
        <v>132</v>
      </c>
      <c r="L182" s="141"/>
      <c r="M182" s="214"/>
      <c r="N182" s="215" t="s">
        <v>44</v>
      </c>
      <c r="Q182" s="216">
        <v>0.0003575</v>
      </c>
      <c r="R182" s="216">
        <f>$Q$182*$H$182</f>
        <v>0.53625</v>
      </c>
      <c r="S182" s="216">
        <v>0</v>
      </c>
      <c r="T182" s="217">
        <f>$S$182*$H$182</f>
        <v>0</v>
      </c>
      <c r="AR182" s="136" t="s">
        <v>133</v>
      </c>
      <c r="AT182" s="136" t="s">
        <v>128</v>
      </c>
      <c r="AU182" s="136" t="s">
        <v>82</v>
      </c>
      <c r="AY182" s="140" t="s">
        <v>126</v>
      </c>
      <c r="BE182" s="218">
        <f>IF($N$182="základní",$J$182,0)</f>
        <v>0</v>
      </c>
      <c r="BF182" s="218">
        <f>IF($N$182="snížená",$J$182,0)</f>
        <v>0</v>
      </c>
      <c r="BG182" s="218">
        <f>IF($N$182="zákl. přenesená",$J$182,0)</f>
        <v>0</v>
      </c>
      <c r="BH182" s="218">
        <f>IF($N$182="sníž. přenesená",$J$182,0)</f>
        <v>0</v>
      </c>
      <c r="BI182" s="218">
        <f>IF($N$182="nulová",$J$182,0)</f>
        <v>0</v>
      </c>
      <c r="BJ182" s="136" t="s">
        <v>22</v>
      </c>
      <c r="BK182" s="218">
        <f>ROUND($I$182*$H$182,2)</f>
        <v>0</v>
      </c>
      <c r="BL182" s="136" t="s">
        <v>133</v>
      </c>
      <c r="BM182" s="136" t="s">
        <v>291</v>
      </c>
    </row>
    <row r="183" spans="2:47" s="140" customFormat="1" ht="16.5" customHeight="1">
      <c r="B183" s="141"/>
      <c r="D183" s="219" t="s">
        <v>135</v>
      </c>
      <c r="F183" s="220" t="s">
        <v>292</v>
      </c>
      <c r="I183" s="254"/>
      <c r="L183" s="141"/>
      <c r="M183" s="221"/>
      <c r="T183" s="222"/>
      <c r="AT183" s="140" t="s">
        <v>135</v>
      </c>
      <c r="AU183" s="140" t="s">
        <v>82</v>
      </c>
    </row>
    <row r="184" spans="2:51" s="140" customFormat="1" ht="15.75" customHeight="1">
      <c r="B184" s="223"/>
      <c r="D184" s="224" t="s">
        <v>148</v>
      </c>
      <c r="E184" s="225"/>
      <c r="F184" s="226" t="s">
        <v>293</v>
      </c>
      <c r="H184" s="225"/>
      <c r="I184" s="254"/>
      <c r="L184" s="223"/>
      <c r="M184" s="227"/>
      <c r="T184" s="228"/>
      <c r="AT184" s="225" t="s">
        <v>148</v>
      </c>
      <c r="AU184" s="225" t="s">
        <v>82</v>
      </c>
      <c r="AV184" s="225" t="s">
        <v>22</v>
      </c>
      <c r="AW184" s="225" t="s">
        <v>99</v>
      </c>
      <c r="AX184" s="225" t="s">
        <v>73</v>
      </c>
      <c r="AY184" s="225" t="s">
        <v>126</v>
      </c>
    </row>
    <row r="185" spans="2:51" s="140" customFormat="1" ht="15.75" customHeight="1">
      <c r="B185" s="229"/>
      <c r="D185" s="224" t="s">
        <v>148</v>
      </c>
      <c r="E185" s="230"/>
      <c r="F185" s="231" t="s">
        <v>294</v>
      </c>
      <c r="H185" s="232">
        <v>1500</v>
      </c>
      <c r="I185" s="254"/>
      <c r="L185" s="229"/>
      <c r="M185" s="233"/>
      <c r="T185" s="234"/>
      <c r="AT185" s="230" t="s">
        <v>148</v>
      </c>
      <c r="AU185" s="230" t="s">
        <v>82</v>
      </c>
      <c r="AV185" s="230" t="s">
        <v>82</v>
      </c>
      <c r="AW185" s="230" t="s">
        <v>99</v>
      </c>
      <c r="AX185" s="230" t="s">
        <v>22</v>
      </c>
      <c r="AY185" s="230" t="s">
        <v>126</v>
      </c>
    </row>
    <row r="186" spans="2:63" s="197" customFormat="1" ht="30.75" customHeight="1">
      <c r="B186" s="198"/>
      <c r="D186" s="199" t="s">
        <v>72</v>
      </c>
      <c r="E186" s="206" t="s">
        <v>142</v>
      </c>
      <c r="F186" s="206" t="s">
        <v>295</v>
      </c>
      <c r="I186" s="256"/>
      <c r="J186" s="207">
        <f>$BK$186</f>
        <v>0</v>
      </c>
      <c r="L186" s="198"/>
      <c r="M186" s="202"/>
      <c r="P186" s="203">
        <f>SUM($P$187:$P$190)</f>
        <v>0</v>
      </c>
      <c r="R186" s="203">
        <f>SUM($R$187:$R$190)</f>
        <v>17.028270000000003</v>
      </c>
      <c r="T186" s="204">
        <f>SUM($T$187:$T$190)</f>
        <v>0</v>
      </c>
      <c r="AR186" s="199" t="s">
        <v>22</v>
      </c>
      <c r="AT186" s="199" t="s">
        <v>72</v>
      </c>
      <c r="AU186" s="199" t="s">
        <v>22</v>
      </c>
      <c r="AY186" s="199" t="s">
        <v>126</v>
      </c>
      <c r="BK186" s="205">
        <f>SUM($BK$187:$BK$190)</f>
        <v>0</v>
      </c>
    </row>
    <row r="187" spans="2:65" s="140" customFormat="1" ht="15.75" customHeight="1">
      <c r="B187" s="141"/>
      <c r="C187" s="208" t="s">
        <v>296</v>
      </c>
      <c r="D187" s="208" t="s">
        <v>128</v>
      </c>
      <c r="E187" s="209" t="s">
        <v>297</v>
      </c>
      <c r="F187" s="210" t="s">
        <v>298</v>
      </c>
      <c r="G187" s="211" t="s">
        <v>189</v>
      </c>
      <c r="H187" s="212">
        <v>537</v>
      </c>
      <c r="I187" s="253"/>
      <c r="J187" s="213">
        <f>ROUND($I$187*$H$187,2)</f>
        <v>0</v>
      </c>
      <c r="K187" s="210" t="s">
        <v>132</v>
      </c>
      <c r="L187" s="141"/>
      <c r="M187" s="214"/>
      <c r="N187" s="215" t="s">
        <v>44</v>
      </c>
      <c r="Q187" s="216">
        <v>0.03171</v>
      </c>
      <c r="R187" s="216">
        <f>$Q$187*$H$187</f>
        <v>17.028270000000003</v>
      </c>
      <c r="S187" s="216">
        <v>0</v>
      </c>
      <c r="T187" s="217">
        <f>$S$187*$H$187</f>
        <v>0</v>
      </c>
      <c r="AR187" s="136" t="s">
        <v>133</v>
      </c>
      <c r="AT187" s="136" t="s">
        <v>128</v>
      </c>
      <c r="AU187" s="136" t="s">
        <v>82</v>
      </c>
      <c r="AY187" s="140" t="s">
        <v>126</v>
      </c>
      <c r="BE187" s="218">
        <f>IF($N$187="základní",$J$187,0)</f>
        <v>0</v>
      </c>
      <c r="BF187" s="218">
        <f>IF($N$187="snížená",$J$187,0)</f>
        <v>0</v>
      </c>
      <c r="BG187" s="218">
        <f>IF($N$187="zákl. přenesená",$J$187,0)</f>
        <v>0</v>
      </c>
      <c r="BH187" s="218">
        <f>IF($N$187="sníž. přenesená",$J$187,0)</f>
        <v>0</v>
      </c>
      <c r="BI187" s="218">
        <f>IF($N$187="nulová",$J$187,0)</f>
        <v>0</v>
      </c>
      <c r="BJ187" s="136" t="s">
        <v>22</v>
      </c>
      <c r="BK187" s="218">
        <f>ROUND($I$187*$H$187,2)</f>
        <v>0</v>
      </c>
      <c r="BL187" s="136" t="s">
        <v>133</v>
      </c>
      <c r="BM187" s="136" t="s">
        <v>299</v>
      </c>
    </row>
    <row r="188" spans="2:47" s="140" customFormat="1" ht="27" customHeight="1">
      <c r="B188" s="141"/>
      <c r="D188" s="219" t="s">
        <v>135</v>
      </c>
      <c r="F188" s="220" t="s">
        <v>300</v>
      </c>
      <c r="I188" s="254"/>
      <c r="L188" s="141"/>
      <c r="M188" s="221"/>
      <c r="T188" s="222"/>
      <c r="AT188" s="140" t="s">
        <v>135</v>
      </c>
      <c r="AU188" s="140" t="s">
        <v>82</v>
      </c>
    </row>
    <row r="189" spans="2:51" s="140" customFormat="1" ht="15.75" customHeight="1">
      <c r="B189" s="223"/>
      <c r="D189" s="224" t="s">
        <v>148</v>
      </c>
      <c r="E189" s="225"/>
      <c r="F189" s="226" t="s">
        <v>301</v>
      </c>
      <c r="H189" s="225"/>
      <c r="I189" s="254"/>
      <c r="L189" s="223"/>
      <c r="M189" s="227"/>
      <c r="T189" s="228"/>
      <c r="AT189" s="225" t="s">
        <v>148</v>
      </c>
      <c r="AU189" s="225" t="s">
        <v>82</v>
      </c>
      <c r="AV189" s="225" t="s">
        <v>22</v>
      </c>
      <c r="AW189" s="225" t="s">
        <v>99</v>
      </c>
      <c r="AX189" s="225" t="s">
        <v>73</v>
      </c>
      <c r="AY189" s="225" t="s">
        <v>126</v>
      </c>
    </row>
    <row r="190" spans="2:51" s="140" customFormat="1" ht="15.75" customHeight="1">
      <c r="B190" s="229"/>
      <c r="D190" s="224" t="s">
        <v>148</v>
      </c>
      <c r="E190" s="230"/>
      <c r="F190" s="231" t="s">
        <v>302</v>
      </c>
      <c r="H190" s="232">
        <v>537</v>
      </c>
      <c r="I190" s="254"/>
      <c r="L190" s="229"/>
      <c r="M190" s="233"/>
      <c r="T190" s="234"/>
      <c r="AT190" s="230" t="s">
        <v>148</v>
      </c>
      <c r="AU190" s="230" t="s">
        <v>82</v>
      </c>
      <c r="AV190" s="230" t="s">
        <v>82</v>
      </c>
      <c r="AW190" s="230" t="s">
        <v>99</v>
      </c>
      <c r="AX190" s="230" t="s">
        <v>22</v>
      </c>
      <c r="AY190" s="230" t="s">
        <v>126</v>
      </c>
    </row>
    <row r="191" spans="2:63" s="197" customFormat="1" ht="30.75" customHeight="1">
      <c r="B191" s="198"/>
      <c r="D191" s="199" t="s">
        <v>72</v>
      </c>
      <c r="E191" s="206" t="s">
        <v>133</v>
      </c>
      <c r="F191" s="206" t="s">
        <v>303</v>
      </c>
      <c r="I191" s="256"/>
      <c r="J191" s="207">
        <f>$BK$191</f>
        <v>0</v>
      </c>
      <c r="L191" s="198"/>
      <c r="M191" s="202"/>
      <c r="P191" s="203">
        <f>SUM($P$192:$P$193)</f>
        <v>0</v>
      </c>
      <c r="R191" s="203">
        <f>SUM($R$192:$R$193)</f>
        <v>2.0798470000000004</v>
      </c>
      <c r="T191" s="204">
        <f>SUM($T$192:$T$193)</f>
        <v>0</v>
      </c>
      <c r="AR191" s="199" t="s">
        <v>22</v>
      </c>
      <c r="AT191" s="199" t="s">
        <v>72</v>
      </c>
      <c r="AU191" s="199" t="s">
        <v>22</v>
      </c>
      <c r="AY191" s="199" t="s">
        <v>126</v>
      </c>
      <c r="BK191" s="205">
        <f>SUM($BK$192:$BK$193)</f>
        <v>0</v>
      </c>
    </row>
    <row r="192" spans="2:65" s="140" customFormat="1" ht="15.75" customHeight="1">
      <c r="B192" s="141"/>
      <c r="C192" s="208" t="s">
        <v>304</v>
      </c>
      <c r="D192" s="208" t="s">
        <v>128</v>
      </c>
      <c r="E192" s="209" t="s">
        <v>305</v>
      </c>
      <c r="F192" s="210" t="s">
        <v>306</v>
      </c>
      <c r="G192" s="211" t="s">
        <v>145</v>
      </c>
      <c r="H192" s="212">
        <v>1.1</v>
      </c>
      <c r="I192" s="253"/>
      <c r="J192" s="213">
        <f>ROUND($I$192*$H$192,2)</f>
        <v>0</v>
      </c>
      <c r="K192" s="210" t="s">
        <v>132</v>
      </c>
      <c r="L192" s="141"/>
      <c r="M192" s="214"/>
      <c r="N192" s="215" t="s">
        <v>44</v>
      </c>
      <c r="Q192" s="216">
        <v>1.89077</v>
      </c>
      <c r="R192" s="216">
        <f>$Q$192*$H$192</f>
        <v>2.0798470000000004</v>
      </c>
      <c r="S192" s="216">
        <v>0</v>
      </c>
      <c r="T192" s="217">
        <f>$S$192*$H$192</f>
        <v>0</v>
      </c>
      <c r="AR192" s="136" t="s">
        <v>133</v>
      </c>
      <c r="AT192" s="136" t="s">
        <v>128</v>
      </c>
      <c r="AU192" s="136" t="s">
        <v>82</v>
      </c>
      <c r="AY192" s="140" t="s">
        <v>126</v>
      </c>
      <c r="BE192" s="218">
        <f>IF($N$192="základní",$J$192,0)</f>
        <v>0</v>
      </c>
      <c r="BF192" s="218">
        <f>IF($N$192="snížená",$J$192,0)</f>
        <v>0</v>
      </c>
      <c r="BG192" s="218">
        <f>IF($N$192="zákl. přenesená",$J$192,0)</f>
        <v>0</v>
      </c>
      <c r="BH192" s="218">
        <f>IF($N$192="sníž. přenesená",$J$192,0)</f>
        <v>0</v>
      </c>
      <c r="BI192" s="218">
        <f>IF($N$192="nulová",$J$192,0)</f>
        <v>0</v>
      </c>
      <c r="BJ192" s="136" t="s">
        <v>22</v>
      </c>
      <c r="BK192" s="218">
        <f>ROUND($I$192*$H$192,2)</f>
        <v>0</v>
      </c>
      <c r="BL192" s="136" t="s">
        <v>133</v>
      </c>
      <c r="BM192" s="136" t="s">
        <v>307</v>
      </c>
    </row>
    <row r="193" spans="2:47" s="140" customFormat="1" ht="16.5" customHeight="1">
      <c r="B193" s="141"/>
      <c r="D193" s="219" t="s">
        <v>135</v>
      </c>
      <c r="F193" s="220" t="s">
        <v>308</v>
      </c>
      <c r="I193" s="254"/>
      <c r="L193" s="141"/>
      <c r="M193" s="221"/>
      <c r="T193" s="222"/>
      <c r="AT193" s="140" t="s">
        <v>135</v>
      </c>
      <c r="AU193" s="140" t="s">
        <v>82</v>
      </c>
    </row>
    <row r="194" spans="2:63" s="197" customFormat="1" ht="30.75" customHeight="1">
      <c r="B194" s="198"/>
      <c r="D194" s="199" t="s">
        <v>72</v>
      </c>
      <c r="E194" s="206" t="s">
        <v>157</v>
      </c>
      <c r="F194" s="206" t="s">
        <v>309</v>
      </c>
      <c r="I194" s="256"/>
      <c r="J194" s="207">
        <f>$BK$194</f>
        <v>0</v>
      </c>
      <c r="L194" s="198"/>
      <c r="M194" s="202"/>
      <c r="P194" s="203">
        <f>SUM($P$195:$P$264)</f>
        <v>0</v>
      </c>
      <c r="R194" s="203">
        <f>SUM($R$195:$R$264)</f>
        <v>34.310128</v>
      </c>
      <c r="T194" s="204">
        <f>SUM($T$195:$T$264)</f>
        <v>0</v>
      </c>
      <c r="AR194" s="199" t="s">
        <v>22</v>
      </c>
      <c r="AT194" s="199" t="s">
        <v>72</v>
      </c>
      <c r="AU194" s="199" t="s">
        <v>22</v>
      </c>
      <c r="AY194" s="199" t="s">
        <v>126</v>
      </c>
      <c r="BK194" s="205">
        <f>SUM($BK$195:$BK$264)</f>
        <v>0</v>
      </c>
    </row>
    <row r="195" spans="2:65" s="140" customFormat="1" ht="15.75" customHeight="1">
      <c r="B195" s="141"/>
      <c r="C195" s="208" t="s">
        <v>310</v>
      </c>
      <c r="D195" s="208" t="s">
        <v>128</v>
      </c>
      <c r="E195" s="209" t="s">
        <v>311</v>
      </c>
      <c r="F195" s="210" t="s">
        <v>312</v>
      </c>
      <c r="G195" s="211" t="s">
        <v>254</v>
      </c>
      <c r="H195" s="212">
        <v>24260</v>
      </c>
      <c r="I195" s="253"/>
      <c r="J195" s="213">
        <f>ROUND($I$195*$H$195,2)</f>
        <v>0</v>
      </c>
      <c r="K195" s="210" t="s">
        <v>132</v>
      </c>
      <c r="L195" s="141"/>
      <c r="M195" s="214"/>
      <c r="N195" s="215" t="s">
        <v>44</v>
      </c>
      <c r="Q195" s="216">
        <v>0</v>
      </c>
      <c r="R195" s="216">
        <f>$Q$195*$H$195</f>
        <v>0</v>
      </c>
      <c r="S195" s="216">
        <v>0</v>
      </c>
      <c r="T195" s="217">
        <f>$S$195*$H$195</f>
        <v>0</v>
      </c>
      <c r="AR195" s="136" t="s">
        <v>133</v>
      </c>
      <c r="AT195" s="136" t="s">
        <v>128</v>
      </c>
      <c r="AU195" s="136" t="s">
        <v>82</v>
      </c>
      <c r="AY195" s="140" t="s">
        <v>126</v>
      </c>
      <c r="BE195" s="218">
        <f>IF($N$195="základní",$J$195,0)</f>
        <v>0</v>
      </c>
      <c r="BF195" s="218">
        <f>IF($N$195="snížená",$J$195,0)</f>
        <v>0</v>
      </c>
      <c r="BG195" s="218">
        <f>IF($N$195="zákl. přenesená",$J$195,0)</f>
        <v>0</v>
      </c>
      <c r="BH195" s="218">
        <f>IF($N$195="sníž. přenesená",$J$195,0)</f>
        <v>0</v>
      </c>
      <c r="BI195" s="218">
        <f>IF($N$195="nulová",$J$195,0)</f>
        <v>0</v>
      </c>
      <c r="BJ195" s="136" t="s">
        <v>22</v>
      </c>
      <c r="BK195" s="218">
        <f>ROUND($I$195*$H$195,2)</f>
        <v>0</v>
      </c>
      <c r="BL195" s="136" t="s">
        <v>133</v>
      </c>
      <c r="BM195" s="136" t="s">
        <v>313</v>
      </c>
    </row>
    <row r="196" spans="2:47" s="140" customFormat="1" ht="38.25" customHeight="1">
      <c r="B196" s="141"/>
      <c r="D196" s="219" t="s">
        <v>135</v>
      </c>
      <c r="F196" s="220" t="s">
        <v>314</v>
      </c>
      <c r="I196" s="254"/>
      <c r="L196" s="141"/>
      <c r="M196" s="221"/>
      <c r="T196" s="222"/>
      <c r="AT196" s="140" t="s">
        <v>135</v>
      </c>
      <c r="AU196" s="140" t="s">
        <v>82</v>
      </c>
    </row>
    <row r="197" spans="2:65" s="140" customFormat="1" ht="15.75" customHeight="1">
      <c r="B197" s="141"/>
      <c r="C197" s="235" t="s">
        <v>315</v>
      </c>
      <c r="D197" s="235" t="s">
        <v>213</v>
      </c>
      <c r="E197" s="236" t="s">
        <v>316</v>
      </c>
      <c r="F197" s="237" t="s">
        <v>317</v>
      </c>
      <c r="G197" s="238" t="s">
        <v>216</v>
      </c>
      <c r="H197" s="239">
        <v>642.89</v>
      </c>
      <c r="I197" s="255"/>
      <c r="J197" s="240">
        <f>ROUND($I$197*$H$197,2)</f>
        <v>0</v>
      </c>
      <c r="K197" s="237" t="s">
        <v>132</v>
      </c>
      <c r="L197" s="241"/>
      <c r="M197" s="242"/>
      <c r="N197" s="243" t="s">
        <v>44</v>
      </c>
      <c r="Q197" s="216">
        <v>0</v>
      </c>
      <c r="R197" s="216">
        <f>$Q$197*$H$197</f>
        <v>0</v>
      </c>
      <c r="S197" s="216">
        <v>0</v>
      </c>
      <c r="T197" s="217">
        <f>$S$197*$H$197</f>
        <v>0</v>
      </c>
      <c r="AR197" s="136" t="s">
        <v>175</v>
      </c>
      <c r="AT197" s="136" t="s">
        <v>213</v>
      </c>
      <c r="AU197" s="136" t="s">
        <v>82</v>
      </c>
      <c r="AY197" s="140" t="s">
        <v>126</v>
      </c>
      <c r="BE197" s="218">
        <f>IF($N$197="základní",$J$197,0)</f>
        <v>0</v>
      </c>
      <c r="BF197" s="218">
        <f>IF($N$197="snížená",$J$197,0)</f>
        <v>0</v>
      </c>
      <c r="BG197" s="218">
        <f>IF($N$197="zákl. přenesená",$J$197,0)</f>
        <v>0</v>
      </c>
      <c r="BH197" s="218">
        <f>IF($N$197="sníž. přenesená",$J$197,0)</f>
        <v>0</v>
      </c>
      <c r="BI197" s="218">
        <f>IF($N$197="nulová",$J$197,0)</f>
        <v>0</v>
      </c>
      <c r="BJ197" s="136" t="s">
        <v>22</v>
      </c>
      <c r="BK197" s="218">
        <f>ROUND($I$197*$H$197,2)</f>
        <v>0</v>
      </c>
      <c r="BL197" s="136" t="s">
        <v>133</v>
      </c>
      <c r="BM197" s="136" t="s">
        <v>318</v>
      </c>
    </row>
    <row r="198" spans="2:47" s="140" customFormat="1" ht="16.5" customHeight="1">
      <c r="B198" s="141"/>
      <c r="D198" s="219" t="s">
        <v>135</v>
      </c>
      <c r="F198" s="220" t="s">
        <v>319</v>
      </c>
      <c r="I198" s="254"/>
      <c r="L198" s="141"/>
      <c r="M198" s="221"/>
      <c r="T198" s="222"/>
      <c r="AT198" s="140" t="s">
        <v>135</v>
      </c>
      <c r="AU198" s="140" t="s">
        <v>82</v>
      </c>
    </row>
    <row r="199" spans="2:51" s="140" customFormat="1" ht="15.75" customHeight="1">
      <c r="B199" s="229"/>
      <c r="D199" s="224" t="s">
        <v>148</v>
      </c>
      <c r="E199" s="230"/>
      <c r="F199" s="231" t="s">
        <v>320</v>
      </c>
      <c r="H199" s="232">
        <v>642.89</v>
      </c>
      <c r="I199" s="254"/>
      <c r="L199" s="229"/>
      <c r="M199" s="233"/>
      <c r="T199" s="234"/>
      <c r="AT199" s="230" t="s">
        <v>148</v>
      </c>
      <c r="AU199" s="230" t="s">
        <v>82</v>
      </c>
      <c r="AV199" s="230" t="s">
        <v>82</v>
      </c>
      <c r="AW199" s="230" t="s">
        <v>99</v>
      </c>
      <c r="AX199" s="230" t="s">
        <v>73</v>
      </c>
      <c r="AY199" s="230" t="s">
        <v>126</v>
      </c>
    </row>
    <row r="200" spans="2:65" s="140" customFormat="1" ht="15.75" customHeight="1">
      <c r="B200" s="141"/>
      <c r="C200" s="208" t="s">
        <v>321</v>
      </c>
      <c r="D200" s="208" t="s">
        <v>128</v>
      </c>
      <c r="E200" s="209" t="s">
        <v>322</v>
      </c>
      <c r="F200" s="210" t="s">
        <v>323</v>
      </c>
      <c r="G200" s="211" t="s">
        <v>254</v>
      </c>
      <c r="H200" s="212">
        <v>20812.5</v>
      </c>
      <c r="I200" s="253"/>
      <c r="J200" s="213">
        <f>ROUND($I$200*$H$200,2)</f>
        <v>0</v>
      </c>
      <c r="K200" s="210" t="s">
        <v>132</v>
      </c>
      <c r="L200" s="141"/>
      <c r="M200" s="214"/>
      <c r="N200" s="215" t="s">
        <v>44</v>
      </c>
      <c r="Q200" s="216">
        <v>0</v>
      </c>
      <c r="R200" s="216">
        <f>$Q$200*$H$200</f>
        <v>0</v>
      </c>
      <c r="S200" s="216">
        <v>0</v>
      </c>
      <c r="T200" s="217">
        <f>$S$200*$H$200</f>
        <v>0</v>
      </c>
      <c r="AR200" s="136" t="s">
        <v>133</v>
      </c>
      <c r="AT200" s="136" t="s">
        <v>128</v>
      </c>
      <c r="AU200" s="136" t="s">
        <v>82</v>
      </c>
      <c r="AY200" s="140" t="s">
        <v>126</v>
      </c>
      <c r="BE200" s="218">
        <f>IF($N$200="základní",$J$200,0)</f>
        <v>0</v>
      </c>
      <c r="BF200" s="218">
        <f>IF($N$200="snížená",$J$200,0)</f>
        <v>0</v>
      </c>
      <c r="BG200" s="218">
        <f>IF($N$200="zákl. přenesená",$J$200,0)</f>
        <v>0</v>
      </c>
      <c r="BH200" s="218">
        <f>IF($N$200="sníž. přenesená",$J$200,0)</f>
        <v>0</v>
      </c>
      <c r="BI200" s="218">
        <f>IF($N$200="nulová",$J$200,0)</f>
        <v>0</v>
      </c>
      <c r="BJ200" s="136" t="s">
        <v>22</v>
      </c>
      <c r="BK200" s="218">
        <f>ROUND($I$200*$H$200,2)</f>
        <v>0</v>
      </c>
      <c r="BL200" s="136" t="s">
        <v>133</v>
      </c>
      <c r="BM200" s="136" t="s">
        <v>324</v>
      </c>
    </row>
    <row r="201" spans="2:47" s="140" customFormat="1" ht="27" customHeight="1">
      <c r="B201" s="141"/>
      <c r="D201" s="219" t="s">
        <v>135</v>
      </c>
      <c r="F201" s="220" t="s">
        <v>325</v>
      </c>
      <c r="I201" s="254"/>
      <c r="L201" s="141"/>
      <c r="M201" s="221"/>
      <c r="T201" s="222"/>
      <c r="AT201" s="140" t="s">
        <v>135</v>
      </c>
      <c r="AU201" s="140" t="s">
        <v>82</v>
      </c>
    </row>
    <row r="202" spans="2:51" s="140" customFormat="1" ht="15.75" customHeight="1">
      <c r="B202" s="223"/>
      <c r="D202" s="224" t="s">
        <v>148</v>
      </c>
      <c r="E202" s="225"/>
      <c r="F202" s="226" t="s">
        <v>326</v>
      </c>
      <c r="H202" s="225"/>
      <c r="I202" s="254"/>
      <c r="L202" s="223"/>
      <c r="M202" s="227"/>
      <c r="T202" s="228"/>
      <c r="AT202" s="225" t="s">
        <v>148</v>
      </c>
      <c r="AU202" s="225" t="s">
        <v>82</v>
      </c>
      <c r="AV202" s="225" t="s">
        <v>22</v>
      </c>
      <c r="AW202" s="225" t="s">
        <v>99</v>
      </c>
      <c r="AX202" s="225" t="s">
        <v>73</v>
      </c>
      <c r="AY202" s="225" t="s">
        <v>126</v>
      </c>
    </row>
    <row r="203" spans="2:51" s="140" customFormat="1" ht="15.75" customHeight="1">
      <c r="B203" s="229"/>
      <c r="D203" s="224" t="s">
        <v>148</v>
      </c>
      <c r="E203" s="230"/>
      <c r="F203" s="231" t="s">
        <v>327</v>
      </c>
      <c r="H203" s="232">
        <v>20812.5</v>
      </c>
      <c r="I203" s="254"/>
      <c r="L203" s="229"/>
      <c r="M203" s="233"/>
      <c r="T203" s="234"/>
      <c r="AT203" s="230" t="s">
        <v>148</v>
      </c>
      <c r="AU203" s="230" t="s">
        <v>82</v>
      </c>
      <c r="AV203" s="230" t="s">
        <v>82</v>
      </c>
      <c r="AW203" s="230" t="s">
        <v>99</v>
      </c>
      <c r="AX203" s="230" t="s">
        <v>22</v>
      </c>
      <c r="AY203" s="230" t="s">
        <v>126</v>
      </c>
    </row>
    <row r="204" spans="2:65" s="140" customFormat="1" ht="15.75" customHeight="1">
      <c r="B204" s="141"/>
      <c r="C204" s="208" t="s">
        <v>328</v>
      </c>
      <c r="D204" s="208" t="s">
        <v>128</v>
      </c>
      <c r="E204" s="209" t="s">
        <v>329</v>
      </c>
      <c r="F204" s="210" t="s">
        <v>330</v>
      </c>
      <c r="G204" s="211" t="s">
        <v>254</v>
      </c>
      <c r="H204" s="212">
        <v>17920</v>
      </c>
      <c r="I204" s="253"/>
      <c r="J204" s="213">
        <f>ROUND($I$204*$H$204,2)</f>
        <v>0</v>
      </c>
      <c r="K204" s="210" t="s">
        <v>132</v>
      </c>
      <c r="L204" s="141"/>
      <c r="M204" s="214"/>
      <c r="N204" s="215" t="s">
        <v>44</v>
      </c>
      <c r="Q204" s="216">
        <v>0</v>
      </c>
      <c r="R204" s="216">
        <f>$Q$204*$H$204</f>
        <v>0</v>
      </c>
      <c r="S204" s="216">
        <v>0</v>
      </c>
      <c r="T204" s="217">
        <f>$S$204*$H$204</f>
        <v>0</v>
      </c>
      <c r="AR204" s="136" t="s">
        <v>133</v>
      </c>
      <c r="AT204" s="136" t="s">
        <v>128</v>
      </c>
      <c r="AU204" s="136" t="s">
        <v>82</v>
      </c>
      <c r="AY204" s="140" t="s">
        <v>126</v>
      </c>
      <c r="BE204" s="218">
        <f>IF($N$204="základní",$J$204,0)</f>
        <v>0</v>
      </c>
      <c r="BF204" s="218">
        <f>IF($N$204="snížená",$J$204,0)</f>
        <v>0</v>
      </c>
      <c r="BG204" s="218">
        <f>IF($N$204="zákl. přenesená",$J$204,0)</f>
        <v>0</v>
      </c>
      <c r="BH204" s="218">
        <f>IF($N$204="sníž. přenesená",$J$204,0)</f>
        <v>0</v>
      </c>
      <c r="BI204" s="218">
        <f>IF($N$204="nulová",$J$204,0)</f>
        <v>0</v>
      </c>
      <c r="BJ204" s="136" t="s">
        <v>22</v>
      </c>
      <c r="BK204" s="218">
        <f>ROUND($I$204*$H$204,2)</f>
        <v>0</v>
      </c>
      <c r="BL204" s="136" t="s">
        <v>133</v>
      </c>
      <c r="BM204" s="136" t="s">
        <v>331</v>
      </c>
    </row>
    <row r="205" spans="2:47" s="140" customFormat="1" ht="16.5" customHeight="1">
      <c r="B205" s="141"/>
      <c r="D205" s="219" t="s">
        <v>135</v>
      </c>
      <c r="F205" s="220" t="s">
        <v>332</v>
      </c>
      <c r="I205" s="254"/>
      <c r="L205" s="141"/>
      <c r="M205" s="221"/>
      <c r="T205" s="222"/>
      <c r="AT205" s="140" t="s">
        <v>135</v>
      </c>
      <c r="AU205" s="140" t="s">
        <v>82</v>
      </c>
    </row>
    <row r="206" spans="2:51" s="140" customFormat="1" ht="15.75" customHeight="1">
      <c r="B206" s="223"/>
      <c r="D206" s="224" t="s">
        <v>148</v>
      </c>
      <c r="E206" s="225"/>
      <c r="F206" s="226" t="s">
        <v>333</v>
      </c>
      <c r="H206" s="225"/>
      <c r="I206" s="254"/>
      <c r="L206" s="223"/>
      <c r="M206" s="227"/>
      <c r="T206" s="228"/>
      <c r="AT206" s="225" t="s">
        <v>148</v>
      </c>
      <c r="AU206" s="225" t="s">
        <v>82</v>
      </c>
      <c r="AV206" s="225" t="s">
        <v>22</v>
      </c>
      <c r="AW206" s="225" t="s">
        <v>99</v>
      </c>
      <c r="AX206" s="225" t="s">
        <v>73</v>
      </c>
      <c r="AY206" s="225" t="s">
        <v>126</v>
      </c>
    </row>
    <row r="207" spans="2:51" s="140" customFormat="1" ht="15.75" customHeight="1">
      <c r="B207" s="229"/>
      <c r="D207" s="224" t="s">
        <v>148</v>
      </c>
      <c r="E207" s="230"/>
      <c r="F207" s="231" t="s">
        <v>334</v>
      </c>
      <c r="H207" s="232">
        <v>17920</v>
      </c>
      <c r="I207" s="254"/>
      <c r="L207" s="229"/>
      <c r="M207" s="233"/>
      <c r="T207" s="234"/>
      <c r="AT207" s="230" t="s">
        <v>148</v>
      </c>
      <c r="AU207" s="230" t="s">
        <v>82</v>
      </c>
      <c r="AV207" s="230" t="s">
        <v>82</v>
      </c>
      <c r="AW207" s="230" t="s">
        <v>99</v>
      </c>
      <c r="AX207" s="230" t="s">
        <v>22</v>
      </c>
      <c r="AY207" s="230" t="s">
        <v>126</v>
      </c>
    </row>
    <row r="208" spans="2:65" s="140" customFormat="1" ht="15.75" customHeight="1">
      <c r="B208" s="141"/>
      <c r="C208" s="208" t="s">
        <v>335</v>
      </c>
      <c r="D208" s="208" t="s">
        <v>128</v>
      </c>
      <c r="E208" s="209" t="s">
        <v>336</v>
      </c>
      <c r="F208" s="210" t="s">
        <v>337</v>
      </c>
      <c r="G208" s="211" t="s">
        <v>254</v>
      </c>
      <c r="H208" s="212">
        <v>1005</v>
      </c>
      <c r="I208" s="253"/>
      <c r="J208" s="213">
        <f>ROUND($I$208*$H$208,2)</f>
        <v>0</v>
      </c>
      <c r="K208" s="210" t="s">
        <v>132</v>
      </c>
      <c r="L208" s="141"/>
      <c r="M208" s="214"/>
      <c r="N208" s="215" t="s">
        <v>44</v>
      </c>
      <c r="Q208" s="216">
        <v>0</v>
      </c>
      <c r="R208" s="216">
        <f>$Q$208*$H$208</f>
        <v>0</v>
      </c>
      <c r="S208" s="216">
        <v>0</v>
      </c>
      <c r="T208" s="217">
        <f>$S$208*$H$208</f>
        <v>0</v>
      </c>
      <c r="AR208" s="136" t="s">
        <v>133</v>
      </c>
      <c r="AT208" s="136" t="s">
        <v>128</v>
      </c>
      <c r="AU208" s="136" t="s">
        <v>82</v>
      </c>
      <c r="AY208" s="140" t="s">
        <v>126</v>
      </c>
      <c r="BE208" s="218">
        <f>IF($N$208="základní",$J$208,0)</f>
        <v>0</v>
      </c>
      <c r="BF208" s="218">
        <f>IF($N$208="snížená",$J$208,0)</f>
        <v>0</v>
      </c>
      <c r="BG208" s="218">
        <f>IF($N$208="zákl. přenesená",$J$208,0)</f>
        <v>0</v>
      </c>
      <c r="BH208" s="218">
        <f>IF($N$208="sníž. přenesená",$J$208,0)</f>
        <v>0</v>
      </c>
      <c r="BI208" s="218">
        <f>IF($N$208="nulová",$J$208,0)</f>
        <v>0</v>
      </c>
      <c r="BJ208" s="136" t="s">
        <v>22</v>
      </c>
      <c r="BK208" s="218">
        <f>ROUND($I$208*$H$208,2)</f>
        <v>0</v>
      </c>
      <c r="BL208" s="136" t="s">
        <v>133</v>
      </c>
      <c r="BM208" s="136" t="s">
        <v>338</v>
      </c>
    </row>
    <row r="209" spans="2:47" s="140" customFormat="1" ht="16.5" customHeight="1">
      <c r="B209" s="141"/>
      <c r="D209" s="219" t="s">
        <v>135</v>
      </c>
      <c r="F209" s="220" t="s">
        <v>339</v>
      </c>
      <c r="I209" s="254"/>
      <c r="L209" s="141"/>
      <c r="M209" s="221"/>
      <c r="T209" s="222"/>
      <c r="AT209" s="140" t="s">
        <v>135</v>
      </c>
      <c r="AU209" s="140" t="s">
        <v>82</v>
      </c>
    </row>
    <row r="210" spans="2:51" s="140" customFormat="1" ht="15.75" customHeight="1">
      <c r="B210" s="223"/>
      <c r="D210" s="224" t="s">
        <v>148</v>
      </c>
      <c r="E210" s="225"/>
      <c r="F210" s="226" t="s">
        <v>340</v>
      </c>
      <c r="H210" s="225"/>
      <c r="I210" s="254"/>
      <c r="L210" s="223"/>
      <c r="M210" s="227"/>
      <c r="T210" s="228"/>
      <c r="AT210" s="225" t="s">
        <v>148</v>
      </c>
      <c r="AU210" s="225" t="s">
        <v>82</v>
      </c>
      <c r="AV210" s="225" t="s">
        <v>22</v>
      </c>
      <c r="AW210" s="225" t="s">
        <v>99</v>
      </c>
      <c r="AX210" s="225" t="s">
        <v>73</v>
      </c>
      <c r="AY210" s="225" t="s">
        <v>126</v>
      </c>
    </row>
    <row r="211" spans="2:51" s="140" customFormat="1" ht="15.75" customHeight="1">
      <c r="B211" s="229"/>
      <c r="D211" s="224" t="s">
        <v>148</v>
      </c>
      <c r="E211" s="230"/>
      <c r="F211" s="231" t="s">
        <v>341</v>
      </c>
      <c r="H211" s="232">
        <v>1005</v>
      </c>
      <c r="I211" s="254"/>
      <c r="L211" s="229"/>
      <c r="M211" s="233"/>
      <c r="T211" s="234"/>
      <c r="AT211" s="230" t="s">
        <v>148</v>
      </c>
      <c r="AU211" s="230" t="s">
        <v>82</v>
      </c>
      <c r="AV211" s="230" t="s">
        <v>82</v>
      </c>
      <c r="AW211" s="230" t="s">
        <v>99</v>
      </c>
      <c r="AX211" s="230" t="s">
        <v>22</v>
      </c>
      <c r="AY211" s="230" t="s">
        <v>126</v>
      </c>
    </row>
    <row r="212" spans="2:65" s="140" customFormat="1" ht="15.75" customHeight="1">
      <c r="B212" s="141"/>
      <c r="C212" s="208" t="s">
        <v>342</v>
      </c>
      <c r="D212" s="208" t="s">
        <v>128</v>
      </c>
      <c r="E212" s="209" t="s">
        <v>343</v>
      </c>
      <c r="F212" s="210" t="s">
        <v>344</v>
      </c>
      <c r="G212" s="211" t="s">
        <v>254</v>
      </c>
      <c r="H212" s="212">
        <v>20700</v>
      </c>
      <c r="I212" s="253"/>
      <c r="J212" s="213">
        <f>ROUND($I$212*$H$212,2)</f>
        <v>0</v>
      </c>
      <c r="K212" s="210" t="s">
        <v>132</v>
      </c>
      <c r="L212" s="141"/>
      <c r="M212" s="214"/>
      <c r="N212" s="215" t="s">
        <v>44</v>
      </c>
      <c r="Q212" s="216">
        <v>0</v>
      </c>
      <c r="R212" s="216">
        <f>$Q$212*$H$212</f>
        <v>0</v>
      </c>
      <c r="S212" s="216">
        <v>0</v>
      </c>
      <c r="T212" s="217">
        <f>$S$212*$H$212</f>
        <v>0</v>
      </c>
      <c r="AR212" s="136" t="s">
        <v>133</v>
      </c>
      <c r="AT212" s="136" t="s">
        <v>128</v>
      </c>
      <c r="AU212" s="136" t="s">
        <v>82</v>
      </c>
      <c r="AY212" s="140" t="s">
        <v>126</v>
      </c>
      <c r="BE212" s="218">
        <f>IF($N$212="základní",$J$212,0)</f>
        <v>0</v>
      </c>
      <c r="BF212" s="218">
        <f>IF($N$212="snížená",$J$212,0)</f>
        <v>0</v>
      </c>
      <c r="BG212" s="218">
        <f>IF($N$212="zákl. přenesená",$J$212,0)</f>
        <v>0</v>
      </c>
      <c r="BH212" s="218">
        <f>IF($N$212="sníž. přenesená",$J$212,0)</f>
        <v>0</v>
      </c>
      <c r="BI212" s="218">
        <f>IF($N$212="nulová",$J$212,0)</f>
        <v>0</v>
      </c>
      <c r="BJ212" s="136" t="s">
        <v>22</v>
      </c>
      <c r="BK212" s="218">
        <f>ROUND($I$212*$H$212,2)</f>
        <v>0</v>
      </c>
      <c r="BL212" s="136" t="s">
        <v>133</v>
      </c>
      <c r="BM212" s="136" t="s">
        <v>345</v>
      </c>
    </row>
    <row r="213" spans="2:47" s="140" customFormat="1" ht="16.5" customHeight="1">
      <c r="B213" s="141"/>
      <c r="D213" s="219" t="s">
        <v>135</v>
      </c>
      <c r="F213" s="220" t="s">
        <v>346</v>
      </c>
      <c r="I213" s="254"/>
      <c r="L213" s="141"/>
      <c r="M213" s="221"/>
      <c r="T213" s="222"/>
      <c r="AT213" s="140" t="s">
        <v>135</v>
      </c>
      <c r="AU213" s="140" t="s">
        <v>82</v>
      </c>
    </row>
    <row r="214" spans="2:51" s="140" customFormat="1" ht="15.75" customHeight="1">
      <c r="B214" s="223"/>
      <c r="D214" s="224" t="s">
        <v>148</v>
      </c>
      <c r="E214" s="225"/>
      <c r="F214" s="226" t="s">
        <v>326</v>
      </c>
      <c r="H214" s="225"/>
      <c r="I214" s="254"/>
      <c r="L214" s="223"/>
      <c r="M214" s="227"/>
      <c r="T214" s="228"/>
      <c r="AT214" s="225" t="s">
        <v>148</v>
      </c>
      <c r="AU214" s="225" t="s">
        <v>82</v>
      </c>
      <c r="AV214" s="225" t="s">
        <v>22</v>
      </c>
      <c r="AW214" s="225" t="s">
        <v>99</v>
      </c>
      <c r="AX214" s="225" t="s">
        <v>73</v>
      </c>
      <c r="AY214" s="225" t="s">
        <v>126</v>
      </c>
    </row>
    <row r="215" spans="2:51" s="140" customFormat="1" ht="15.75" customHeight="1">
      <c r="B215" s="229"/>
      <c r="D215" s="224" t="s">
        <v>148</v>
      </c>
      <c r="E215" s="230"/>
      <c r="F215" s="231" t="s">
        <v>347</v>
      </c>
      <c r="H215" s="232">
        <v>20700</v>
      </c>
      <c r="I215" s="254"/>
      <c r="L215" s="229"/>
      <c r="M215" s="233"/>
      <c r="T215" s="234"/>
      <c r="AT215" s="230" t="s">
        <v>148</v>
      </c>
      <c r="AU215" s="230" t="s">
        <v>82</v>
      </c>
      <c r="AV215" s="230" t="s">
        <v>82</v>
      </c>
      <c r="AW215" s="230" t="s">
        <v>99</v>
      </c>
      <c r="AX215" s="230" t="s">
        <v>22</v>
      </c>
      <c r="AY215" s="230" t="s">
        <v>126</v>
      </c>
    </row>
    <row r="216" spans="2:65" s="140" customFormat="1" ht="15.75" customHeight="1">
      <c r="B216" s="141"/>
      <c r="C216" s="208" t="s">
        <v>348</v>
      </c>
      <c r="D216" s="208" t="s">
        <v>128</v>
      </c>
      <c r="E216" s="209" t="s">
        <v>349</v>
      </c>
      <c r="F216" s="210" t="s">
        <v>350</v>
      </c>
      <c r="G216" s="211" t="s">
        <v>254</v>
      </c>
      <c r="H216" s="212">
        <v>1005</v>
      </c>
      <c r="I216" s="253"/>
      <c r="J216" s="213">
        <f>ROUND($I$216*$H$216,2)</f>
        <v>0</v>
      </c>
      <c r="K216" s="210" t="s">
        <v>132</v>
      </c>
      <c r="L216" s="141"/>
      <c r="M216" s="214"/>
      <c r="N216" s="215" t="s">
        <v>44</v>
      </c>
      <c r="Q216" s="216">
        <v>0</v>
      </c>
      <c r="R216" s="216">
        <f>$Q$216*$H$216</f>
        <v>0</v>
      </c>
      <c r="S216" s="216">
        <v>0</v>
      </c>
      <c r="T216" s="217">
        <f>$S$216*$H$216</f>
        <v>0</v>
      </c>
      <c r="AR216" s="136" t="s">
        <v>133</v>
      </c>
      <c r="AT216" s="136" t="s">
        <v>128</v>
      </c>
      <c r="AU216" s="136" t="s">
        <v>82</v>
      </c>
      <c r="AY216" s="140" t="s">
        <v>126</v>
      </c>
      <c r="BE216" s="218">
        <f>IF($N$216="základní",$J$216,0)</f>
        <v>0</v>
      </c>
      <c r="BF216" s="218">
        <f>IF($N$216="snížená",$J$216,0)</f>
        <v>0</v>
      </c>
      <c r="BG216" s="218">
        <f>IF($N$216="zákl. přenesená",$J$216,0)</f>
        <v>0</v>
      </c>
      <c r="BH216" s="218">
        <f>IF($N$216="sníž. přenesená",$J$216,0)</f>
        <v>0</v>
      </c>
      <c r="BI216" s="218">
        <f>IF($N$216="nulová",$J$216,0)</f>
        <v>0</v>
      </c>
      <c r="BJ216" s="136" t="s">
        <v>22</v>
      </c>
      <c r="BK216" s="218">
        <f>ROUND($I$216*$H$216,2)</f>
        <v>0</v>
      </c>
      <c r="BL216" s="136" t="s">
        <v>133</v>
      </c>
      <c r="BM216" s="136" t="s">
        <v>351</v>
      </c>
    </row>
    <row r="217" spans="2:47" s="140" customFormat="1" ht="27" customHeight="1">
      <c r="B217" s="141"/>
      <c r="D217" s="219" t="s">
        <v>135</v>
      </c>
      <c r="F217" s="220" t="s">
        <v>352</v>
      </c>
      <c r="I217" s="254"/>
      <c r="L217" s="141"/>
      <c r="M217" s="221"/>
      <c r="T217" s="222"/>
      <c r="AT217" s="140" t="s">
        <v>135</v>
      </c>
      <c r="AU217" s="140" t="s">
        <v>82</v>
      </c>
    </row>
    <row r="218" spans="2:51" s="140" customFormat="1" ht="15.75" customHeight="1">
      <c r="B218" s="223"/>
      <c r="D218" s="224" t="s">
        <v>148</v>
      </c>
      <c r="E218" s="225"/>
      <c r="F218" s="226" t="s">
        <v>340</v>
      </c>
      <c r="H218" s="225"/>
      <c r="I218" s="254"/>
      <c r="L218" s="223"/>
      <c r="M218" s="227"/>
      <c r="T218" s="228"/>
      <c r="AT218" s="225" t="s">
        <v>148</v>
      </c>
      <c r="AU218" s="225" t="s">
        <v>82</v>
      </c>
      <c r="AV218" s="225" t="s">
        <v>22</v>
      </c>
      <c r="AW218" s="225" t="s">
        <v>99</v>
      </c>
      <c r="AX218" s="225" t="s">
        <v>73</v>
      </c>
      <c r="AY218" s="225" t="s">
        <v>126</v>
      </c>
    </row>
    <row r="219" spans="2:51" s="140" customFormat="1" ht="15.75" customHeight="1">
      <c r="B219" s="229"/>
      <c r="D219" s="224" t="s">
        <v>148</v>
      </c>
      <c r="E219" s="230"/>
      <c r="F219" s="231" t="s">
        <v>353</v>
      </c>
      <c r="H219" s="232">
        <v>1005</v>
      </c>
      <c r="I219" s="254"/>
      <c r="L219" s="229"/>
      <c r="M219" s="233"/>
      <c r="T219" s="234"/>
      <c r="AT219" s="230" t="s">
        <v>148</v>
      </c>
      <c r="AU219" s="230" t="s">
        <v>82</v>
      </c>
      <c r="AV219" s="230" t="s">
        <v>82</v>
      </c>
      <c r="AW219" s="230" t="s">
        <v>99</v>
      </c>
      <c r="AX219" s="230" t="s">
        <v>22</v>
      </c>
      <c r="AY219" s="230" t="s">
        <v>126</v>
      </c>
    </row>
    <row r="220" spans="2:65" s="140" customFormat="1" ht="15.75" customHeight="1">
      <c r="B220" s="141"/>
      <c r="C220" s="208" t="s">
        <v>354</v>
      </c>
      <c r="D220" s="208" t="s">
        <v>128</v>
      </c>
      <c r="E220" s="209" t="s">
        <v>355</v>
      </c>
      <c r="F220" s="210" t="s">
        <v>356</v>
      </c>
      <c r="G220" s="211" t="s">
        <v>254</v>
      </c>
      <c r="H220" s="212">
        <v>1005</v>
      </c>
      <c r="I220" s="253"/>
      <c r="J220" s="213">
        <f>ROUND($I$220*$H$220,2)</f>
        <v>0</v>
      </c>
      <c r="K220" s="210" t="s">
        <v>132</v>
      </c>
      <c r="L220" s="141"/>
      <c r="M220" s="214"/>
      <c r="N220" s="215" t="s">
        <v>44</v>
      </c>
      <c r="Q220" s="216">
        <v>0</v>
      </c>
      <c r="R220" s="216">
        <f>$Q$220*$H$220</f>
        <v>0</v>
      </c>
      <c r="S220" s="216">
        <v>0</v>
      </c>
      <c r="T220" s="217">
        <f>$S$220*$H$220</f>
        <v>0</v>
      </c>
      <c r="AR220" s="136" t="s">
        <v>133</v>
      </c>
      <c r="AT220" s="136" t="s">
        <v>128</v>
      </c>
      <c r="AU220" s="136" t="s">
        <v>82</v>
      </c>
      <c r="AY220" s="140" t="s">
        <v>126</v>
      </c>
      <c r="BE220" s="218">
        <f>IF($N$220="základní",$J$220,0)</f>
        <v>0</v>
      </c>
      <c r="BF220" s="218">
        <f>IF($N$220="snížená",$J$220,0)</f>
        <v>0</v>
      </c>
      <c r="BG220" s="218">
        <f>IF($N$220="zákl. přenesená",$J$220,0)</f>
        <v>0</v>
      </c>
      <c r="BH220" s="218">
        <f>IF($N$220="sníž. přenesená",$J$220,0)</f>
        <v>0</v>
      </c>
      <c r="BI220" s="218">
        <f>IF($N$220="nulová",$J$220,0)</f>
        <v>0</v>
      </c>
      <c r="BJ220" s="136" t="s">
        <v>22</v>
      </c>
      <c r="BK220" s="218">
        <f>ROUND($I$220*$H$220,2)</f>
        <v>0</v>
      </c>
      <c r="BL220" s="136" t="s">
        <v>133</v>
      </c>
      <c r="BM220" s="136" t="s">
        <v>357</v>
      </c>
    </row>
    <row r="221" spans="2:47" s="140" customFormat="1" ht="27" customHeight="1">
      <c r="B221" s="141"/>
      <c r="D221" s="219" t="s">
        <v>135</v>
      </c>
      <c r="F221" s="220" t="s">
        <v>358</v>
      </c>
      <c r="I221" s="254"/>
      <c r="L221" s="141"/>
      <c r="M221" s="221"/>
      <c r="T221" s="222"/>
      <c r="AT221" s="140" t="s">
        <v>135</v>
      </c>
      <c r="AU221" s="140" t="s">
        <v>82</v>
      </c>
    </row>
    <row r="222" spans="2:51" s="140" customFormat="1" ht="15.75" customHeight="1">
      <c r="B222" s="223"/>
      <c r="D222" s="224" t="s">
        <v>148</v>
      </c>
      <c r="E222" s="225"/>
      <c r="F222" s="226" t="s">
        <v>340</v>
      </c>
      <c r="H222" s="225"/>
      <c r="I222" s="254"/>
      <c r="L222" s="223"/>
      <c r="M222" s="227"/>
      <c r="T222" s="228"/>
      <c r="AT222" s="225" t="s">
        <v>148</v>
      </c>
      <c r="AU222" s="225" t="s">
        <v>82</v>
      </c>
      <c r="AV222" s="225" t="s">
        <v>22</v>
      </c>
      <c r="AW222" s="225" t="s">
        <v>99</v>
      </c>
      <c r="AX222" s="225" t="s">
        <v>73</v>
      </c>
      <c r="AY222" s="225" t="s">
        <v>126</v>
      </c>
    </row>
    <row r="223" spans="2:51" s="140" customFormat="1" ht="15.75" customHeight="1">
      <c r="B223" s="229"/>
      <c r="D223" s="224" t="s">
        <v>148</v>
      </c>
      <c r="E223" s="230"/>
      <c r="F223" s="231" t="s">
        <v>341</v>
      </c>
      <c r="H223" s="232">
        <v>1005</v>
      </c>
      <c r="I223" s="254"/>
      <c r="L223" s="229"/>
      <c r="M223" s="233"/>
      <c r="T223" s="234"/>
      <c r="AT223" s="230" t="s">
        <v>148</v>
      </c>
      <c r="AU223" s="230" t="s">
        <v>82</v>
      </c>
      <c r="AV223" s="230" t="s">
        <v>82</v>
      </c>
      <c r="AW223" s="230" t="s">
        <v>99</v>
      </c>
      <c r="AX223" s="230" t="s">
        <v>22</v>
      </c>
      <c r="AY223" s="230" t="s">
        <v>126</v>
      </c>
    </row>
    <row r="224" spans="2:65" s="140" customFormat="1" ht="15.75" customHeight="1">
      <c r="B224" s="141"/>
      <c r="C224" s="208" t="s">
        <v>359</v>
      </c>
      <c r="D224" s="208" t="s">
        <v>128</v>
      </c>
      <c r="E224" s="209" t="s">
        <v>360</v>
      </c>
      <c r="F224" s="210" t="s">
        <v>361</v>
      </c>
      <c r="G224" s="211" t="s">
        <v>145</v>
      </c>
      <c r="H224" s="212">
        <v>1896</v>
      </c>
      <c r="I224" s="253"/>
      <c r="J224" s="213">
        <f>ROUND($I$224*$H$224,2)</f>
        <v>0</v>
      </c>
      <c r="K224" s="210" t="s">
        <v>132</v>
      </c>
      <c r="L224" s="141"/>
      <c r="M224" s="214"/>
      <c r="N224" s="215" t="s">
        <v>44</v>
      </c>
      <c r="Q224" s="216">
        <v>0</v>
      </c>
      <c r="R224" s="216">
        <f>$Q$224*$H$224</f>
        <v>0</v>
      </c>
      <c r="S224" s="216">
        <v>0</v>
      </c>
      <c r="T224" s="217">
        <f>$S$224*$H$224</f>
        <v>0</v>
      </c>
      <c r="AR224" s="136" t="s">
        <v>133</v>
      </c>
      <c r="AT224" s="136" t="s">
        <v>128</v>
      </c>
      <c r="AU224" s="136" t="s">
        <v>82</v>
      </c>
      <c r="AY224" s="140" t="s">
        <v>126</v>
      </c>
      <c r="BE224" s="218">
        <f>IF($N$224="základní",$J$224,0)</f>
        <v>0</v>
      </c>
      <c r="BF224" s="218">
        <f>IF($N$224="snížená",$J$224,0)</f>
        <v>0</v>
      </c>
      <c r="BG224" s="218">
        <f>IF($N$224="zákl. přenesená",$J$224,0)</f>
        <v>0</v>
      </c>
      <c r="BH224" s="218">
        <f>IF($N$224="sníž. přenesená",$J$224,0)</f>
        <v>0</v>
      </c>
      <c r="BI224" s="218">
        <f>IF($N$224="nulová",$J$224,0)</f>
        <v>0</v>
      </c>
      <c r="BJ224" s="136" t="s">
        <v>22</v>
      </c>
      <c r="BK224" s="218">
        <f>ROUND($I$224*$H$224,2)</f>
        <v>0</v>
      </c>
      <c r="BL224" s="136" t="s">
        <v>133</v>
      </c>
      <c r="BM224" s="136" t="s">
        <v>362</v>
      </c>
    </row>
    <row r="225" spans="2:47" s="140" customFormat="1" ht="16.5" customHeight="1">
      <c r="B225" s="141"/>
      <c r="D225" s="219" t="s">
        <v>135</v>
      </c>
      <c r="F225" s="220" t="s">
        <v>363</v>
      </c>
      <c r="I225" s="254"/>
      <c r="L225" s="141"/>
      <c r="M225" s="221"/>
      <c r="T225" s="222"/>
      <c r="AT225" s="140" t="s">
        <v>135</v>
      </c>
      <c r="AU225" s="140" t="s">
        <v>82</v>
      </c>
    </row>
    <row r="226" spans="2:51" s="140" customFormat="1" ht="15.75" customHeight="1">
      <c r="B226" s="223"/>
      <c r="D226" s="224" t="s">
        <v>148</v>
      </c>
      <c r="E226" s="225"/>
      <c r="F226" s="226" t="s">
        <v>326</v>
      </c>
      <c r="H226" s="225"/>
      <c r="I226" s="254"/>
      <c r="L226" s="223"/>
      <c r="M226" s="227"/>
      <c r="T226" s="228"/>
      <c r="AT226" s="225" t="s">
        <v>148</v>
      </c>
      <c r="AU226" s="225" t="s">
        <v>82</v>
      </c>
      <c r="AV226" s="225" t="s">
        <v>22</v>
      </c>
      <c r="AW226" s="225" t="s">
        <v>99</v>
      </c>
      <c r="AX226" s="225" t="s">
        <v>73</v>
      </c>
      <c r="AY226" s="225" t="s">
        <v>126</v>
      </c>
    </row>
    <row r="227" spans="2:51" s="140" customFormat="1" ht="15.75" customHeight="1">
      <c r="B227" s="229"/>
      <c r="D227" s="224" t="s">
        <v>148</v>
      </c>
      <c r="E227" s="230"/>
      <c r="F227" s="231" t="s">
        <v>364</v>
      </c>
      <c r="H227" s="232">
        <v>1896</v>
      </c>
      <c r="I227" s="254"/>
      <c r="L227" s="229"/>
      <c r="M227" s="233"/>
      <c r="T227" s="234"/>
      <c r="AT227" s="230" t="s">
        <v>148</v>
      </c>
      <c r="AU227" s="230" t="s">
        <v>82</v>
      </c>
      <c r="AV227" s="230" t="s">
        <v>82</v>
      </c>
      <c r="AW227" s="230" t="s">
        <v>99</v>
      </c>
      <c r="AX227" s="230" t="s">
        <v>22</v>
      </c>
      <c r="AY227" s="230" t="s">
        <v>126</v>
      </c>
    </row>
    <row r="228" spans="2:65" s="140" customFormat="1" ht="15.75" customHeight="1">
      <c r="B228" s="141"/>
      <c r="C228" s="235" t="s">
        <v>365</v>
      </c>
      <c r="D228" s="235" t="s">
        <v>213</v>
      </c>
      <c r="E228" s="236" t="s">
        <v>366</v>
      </c>
      <c r="F228" s="237" t="s">
        <v>367</v>
      </c>
      <c r="G228" s="238" t="s">
        <v>216</v>
      </c>
      <c r="H228" s="239">
        <v>3166.32</v>
      </c>
      <c r="I228" s="255"/>
      <c r="J228" s="240">
        <f>ROUND($I$228*$H$228,2)</f>
        <v>0</v>
      </c>
      <c r="K228" s="237" t="s">
        <v>132</v>
      </c>
      <c r="L228" s="241"/>
      <c r="M228" s="242"/>
      <c r="N228" s="243" t="s">
        <v>44</v>
      </c>
      <c r="Q228" s="216">
        <v>0</v>
      </c>
      <c r="R228" s="216">
        <f>$Q$228*$H$228</f>
        <v>0</v>
      </c>
      <c r="S228" s="216">
        <v>0</v>
      </c>
      <c r="T228" s="217">
        <f>$S$228*$H$228</f>
        <v>0</v>
      </c>
      <c r="AR228" s="136" t="s">
        <v>175</v>
      </c>
      <c r="AT228" s="136" t="s">
        <v>213</v>
      </c>
      <c r="AU228" s="136" t="s">
        <v>82</v>
      </c>
      <c r="AY228" s="140" t="s">
        <v>126</v>
      </c>
      <c r="BE228" s="218">
        <f>IF($N$228="základní",$J$228,0)</f>
        <v>0</v>
      </c>
      <c r="BF228" s="218">
        <f>IF($N$228="snížená",$J$228,0)</f>
        <v>0</v>
      </c>
      <c r="BG228" s="218">
        <f>IF($N$228="zákl. přenesená",$J$228,0)</f>
        <v>0</v>
      </c>
      <c r="BH228" s="218">
        <f>IF($N$228="sníž. přenesená",$J$228,0)</f>
        <v>0</v>
      </c>
      <c r="BI228" s="218">
        <f>IF($N$228="nulová",$J$228,0)</f>
        <v>0</v>
      </c>
      <c r="BJ228" s="136" t="s">
        <v>22</v>
      </c>
      <c r="BK228" s="218">
        <f>ROUND($I$228*$H$228,2)</f>
        <v>0</v>
      </c>
      <c r="BL228" s="136" t="s">
        <v>133</v>
      </c>
      <c r="BM228" s="136" t="s">
        <v>368</v>
      </c>
    </row>
    <row r="229" spans="2:47" s="140" customFormat="1" ht="27" customHeight="1">
      <c r="B229" s="141"/>
      <c r="D229" s="219" t="s">
        <v>135</v>
      </c>
      <c r="F229" s="220" t="s">
        <v>369</v>
      </c>
      <c r="I229" s="254"/>
      <c r="L229" s="141"/>
      <c r="M229" s="221"/>
      <c r="T229" s="222"/>
      <c r="AT229" s="140" t="s">
        <v>135</v>
      </c>
      <c r="AU229" s="140" t="s">
        <v>82</v>
      </c>
    </row>
    <row r="230" spans="2:51" s="140" customFormat="1" ht="15.75" customHeight="1">
      <c r="B230" s="229"/>
      <c r="D230" s="224" t="s">
        <v>148</v>
      </c>
      <c r="F230" s="231" t="s">
        <v>370</v>
      </c>
      <c r="H230" s="232">
        <v>3166.32</v>
      </c>
      <c r="I230" s="254"/>
      <c r="L230" s="229"/>
      <c r="M230" s="233"/>
      <c r="T230" s="234"/>
      <c r="AT230" s="230" t="s">
        <v>148</v>
      </c>
      <c r="AU230" s="230" t="s">
        <v>82</v>
      </c>
      <c r="AV230" s="230" t="s">
        <v>82</v>
      </c>
      <c r="AW230" s="230" t="s">
        <v>73</v>
      </c>
      <c r="AX230" s="230" t="s">
        <v>22</v>
      </c>
      <c r="AY230" s="230" t="s">
        <v>126</v>
      </c>
    </row>
    <row r="231" spans="2:65" s="140" customFormat="1" ht="15.75" customHeight="1">
      <c r="B231" s="141"/>
      <c r="C231" s="208" t="s">
        <v>371</v>
      </c>
      <c r="D231" s="208" t="s">
        <v>128</v>
      </c>
      <c r="E231" s="209" t="s">
        <v>372</v>
      </c>
      <c r="F231" s="210" t="s">
        <v>373</v>
      </c>
      <c r="G231" s="211" t="s">
        <v>254</v>
      </c>
      <c r="H231" s="212">
        <v>22710</v>
      </c>
      <c r="I231" s="253"/>
      <c r="J231" s="213">
        <f>ROUND($I$231*$H$231,2)</f>
        <v>0</v>
      </c>
      <c r="K231" s="210" t="s">
        <v>132</v>
      </c>
      <c r="L231" s="141"/>
      <c r="M231" s="214"/>
      <c r="N231" s="215" t="s">
        <v>44</v>
      </c>
      <c r="Q231" s="216">
        <v>0.00061</v>
      </c>
      <c r="R231" s="216">
        <f>$Q$231*$H$231</f>
        <v>13.8531</v>
      </c>
      <c r="S231" s="216">
        <v>0</v>
      </c>
      <c r="T231" s="217">
        <f>$S$231*$H$231</f>
        <v>0</v>
      </c>
      <c r="AR231" s="136" t="s">
        <v>133</v>
      </c>
      <c r="AT231" s="136" t="s">
        <v>128</v>
      </c>
      <c r="AU231" s="136" t="s">
        <v>82</v>
      </c>
      <c r="AY231" s="140" t="s">
        <v>126</v>
      </c>
      <c r="BE231" s="218">
        <f>IF($N$231="základní",$J$231,0)</f>
        <v>0</v>
      </c>
      <c r="BF231" s="218">
        <f>IF($N$231="snížená",$J$231,0)</f>
        <v>0</v>
      </c>
      <c r="BG231" s="218">
        <f>IF($N$231="zákl. přenesená",$J$231,0)</f>
        <v>0</v>
      </c>
      <c r="BH231" s="218">
        <f>IF($N$231="sníž. přenesená",$J$231,0)</f>
        <v>0</v>
      </c>
      <c r="BI231" s="218">
        <f>IF($N$231="nulová",$J$231,0)</f>
        <v>0</v>
      </c>
      <c r="BJ231" s="136" t="s">
        <v>22</v>
      </c>
      <c r="BK231" s="218">
        <f>ROUND($I$231*$H$231,2)</f>
        <v>0</v>
      </c>
      <c r="BL231" s="136" t="s">
        <v>133</v>
      </c>
      <c r="BM231" s="136" t="s">
        <v>374</v>
      </c>
    </row>
    <row r="232" spans="2:47" s="140" customFormat="1" ht="16.5" customHeight="1">
      <c r="B232" s="141"/>
      <c r="D232" s="219" t="s">
        <v>135</v>
      </c>
      <c r="F232" s="220" t="s">
        <v>375</v>
      </c>
      <c r="I232" s="254"/>
      <c r="L232" s="141"/>
      <c r="M232" s="221"/>
      <c r="T232" s="222"/>
      <c r="AT232" s="140" t="s">
        <v>135</v>
      </c>
      <c r="AU232" s="140" t="s">
        <v>82</v>
      </c>
    </row>
    <row r="233" spans="2:51" s="140" customFormat="1" ht="15.75" customHeight="1">
      <c r="B233" s="223"/>
      <c r="D233" s="224" t="s">
        <v>148</v>
      </c>
      <c r="E233" s="225"/>
      <c r="F233" s="226" t="s">
        <v>326</v>
      </c>
      <c r="H233" s="225"/>
      <c r="I233" s="254"/>
      <c r="L233" s="223"/>
      <c r="M233" s="227"/>
      <c r="T233" s="228"/>
      <c r="AT233" s="225" t="s">
        <v>148</v>
      </c>
      <c r="AU233" s="225" t="s">
        <v>82</v>
      </c>
      <c r="AV233" s="225" t="s">
        <v>22</v>
      </c>
      <c r="AW233" s="225" t="s">
        <v>99</v>
      </c>
      <c r="AX233" s="225" t="s">
        <v>73</v>
      </c>
      <c r="AY233" s="225" t="s">
        <v>126</v>
      </c>
    </row>
    <row r="234" spans="2:51" s="140" customFormat="1" ht="15.75" customHeight="1">
      <c r="B234" s="229"/>
      <c r="D234" s="224" t="s">
        <v>148</v>
      </c>
      <c r="E234" s="230"/>
      <c r="F234" s="231" t="s">
        <v>347</v>
      </c>
      <c r="H234" s="232">
        <v>20700</v>
      </c>
      <c r="I234" s="254"/>
      <c r="L234" s="229"/>
      <c r="M234" s="233"/>
      <c r="T234" s="234"/>
      <c r="AT234" s="230" t="s">
        <v>148</v>
      </c>
      <c r="AU234" s="230" t="s">
        <v>82</v>
      </c>
      <c r="AV234" s="230" t="s">
        <v>82</v>
      </c>
      <c r="AW234" s="230" t="s">
        <v>99</v>
      </c>
      <c r="AX234" s="230" t="s">
        <v>73</v>
      </c>
      <c r="AY234" s="230" t="s">
        <v>126</v>
      </c>
    </row>
    <row r="235" spans="2:51" s="140" customFormat="1" ht="15.75" customHeight="1">
      <c r="B235" s="229"/>
      <c r="D235" s="224" t="s">
        <v>148</v>
      </c>
      <c r="E235" s="230"/>
      <c r="F235" s="231" t="s">
        <v>376</v>
      </c>
      <c r="H235" s="232">
        <v>2010</v>
      </c>
      <c r="I235" s="254"/>
      <c r="L235" s="229"/>
      <c r="M235" s="233"/>
      <c r="T235" s="234"/>
      <c r="AT235" s="230" t="s">
        <v>148</v>
      </c>
      <c r="AU235" s="230" t="s">
        <v>82</v>
      </c>
      <c r="AV235" s="230" t="s">
        <v>82</v>
      </c>
      <c r="AW235" s="230" t="s">
        <v>99</v>
      </c>
      <c r="AX235" s="230" t="s">
        <v>73</v>
      </c>
      <c r="AY235" s="230" t="s">
        <v>126</v>
      </c>
    </row>
    <row r="236" spans="2:51" s="140" customFormat="1" ht="15.75" customHeight="1">
      <c r="B236" s="244"/>
      <c r="D236" s="224" t="s">
        <v>148</v>
      </c>
      <c r="E236" s="245"/>
      <c r="F236" s="246" t="s">
        <v>377</v>
      </c>
      <c r="H236" s="247">
        <v>22710</v>
      </c>
      <c r="I236" s="254"/>
      <c r="L236" s="244"/>
      <c r="M236" s="248"/>
      <c r="T236" s="249"/>
      <c r="AT236" s="245" t="s">
        <v>148</v>
      </c>
      <c r="AU236" s="245" t="s">
        <v>82</v>
      </c>
      <c r="AV236" s="245" t="s">
        <v>133</v>
      </c>
      <c r="AW236" s="245" t="s">
        <v>99</v>
      </c>
      <c r="AX236" s="245" t="s">
        <v>22</v>
      </c>
      <c r="AY236" s="245" t="s">
        <v>126</v>
      </c>
    </row>
    <row r="237" spans="2:65" s="140" customFormat="1" ht="15.75" customHeight="1">
      <c r="B237" s="141"/>
      <c r="C237" s="208" t="s">
        <v>378</v>
      </c>
      <c r="D237" s="208" t="s">
        <v>128</v>
      </c>
      <c r="E237" s="209" t="s">
        <v>379</v>
      </c>
      <c r="F237" s="210" t="s">
        <v>380</v>
      </c>
      <c r="G237" s="211" t="s">
        <v>254</v>
      </c>
      <c r="H237" s="212">
        <v>1005</v>
      </c>
      <c r="I237" s="253"/>
      <c r="J237" s="213">
        <f>ROUND($I$237*$H$237,2)</f>
        <v>0</v>
      </c>
      <c r="K237" s="210" t="s">
        <v>132</v>
      </c>
      <c r="L237" s="141"/>
      <c r="M237" s="214"/>
      <c r="N237" s="215" t="s">
        <v>44</v>
      </c>
      <c r="Q237" s="216">
        <v>0.00071</v>
      </c>
      <c r="R237" s="216">
        <f>$Q$237*$H$237</f>
        <v>0.71355</v>
      </c>
      <c r="S237" s="216">
        <v>0</v>
      </c>
      <c r="T237" s="217">
        <f>$S$237*$H$237</f>
        <v>0</v>
      </c>
      <c r="AR237" s="136" t="s">
        <v>133</v>
      </c>
      <c r="AT237" s="136" t="s">
        <v>128</v>
      </c>
      <c r="AU237" s="136" t="s">
        <v>82</v>
      </c>
      <c r="AY237" s="140" t="s">
        <v>126</v>
      </c>
      <c r="BE237" s="218">
        <f>IF($N$237="základní",$J$237,0)</f>
        <v>0</v>
      </c>
      <c r="BF237" s="218">
        <f>IF($N$237="snížená",$J$237,0)</f>
        <v>0</v>
      </c>
      <c r="BG237" s="218">
        <f>IF($N$237="zákl. přenesená",$J$237,0)</f>
        <v>0</v>
      </c>
      <c r="BH237" s="218">
        <f>IF($N$237="sníž. přenesená",$J$237,0)</f>
        <v>0</v>
      </c>
      <c r="BI237" s="218">
        <f>IF($N$237="nulová",$J$237,0)</f>
        <v>0</v>
      </c>
      <c r="BJ237" s="136" t="s">
        <v>22</v>
      </c>
      <c r="BK237" s="218">
        <f>ROUND($I$237*$H$237,2)</f>
        <v>0</v>
      </c>
      <c r="BL237" s="136" t="s">
        <v>133</v>
      </c>
      <c r="BM237" s="136" t="s">
        <v>381</v>
      </c>
    </row>
    <row r="238" spans="2:47" s="140" customFormat="1" ht="16.5" customHeight="1">
      <c r="B238" s="141"/>
      <c r="D238" s="219" t="s">
        <v>135</v>
      </c>
      <c r="F238" s="220" t="s">
        <v>382</v>
      </c>
      <c r="I238" s="254"/>
      <c r="L238" s="141"/>
      <c r="M238" s="221"/>
      <c r="T238" s="222"/>
      <c r="AT238" s="140" t="s">
        <v>135</v>
      </c>
      <c r="AU238" s="140" t="s">
        <v>82</v>
      </c>
    </row>
    <row r="239" spans="2:51" s="140" customFormat="1" ht="15.75" customHeight="1">
      <c r="B239" s="223"/>
      <c r="D239" s="224" t="s">
        <v>148</v>
      </c>
      <c r="E239" s="225"/>
      <c r="F239" s="226" t="s">
        <v>340</v>
      </c>
      <c r="H239" s="225"/>
      <c r="I239" s="254"/>
      <c r="L239" s="223"/>
      <c r="M239" s="227"/>
      <c r="T239" s="228"/>
      <c r="AT239" s="225" t="s">
        <v>148</v>
      </c>
      <c r="AU239" s="225" t="s">
        <v>82</v>
      </c>
      <c r="AV239" s="225" t="s">
        <v>22</v>
      </c>
      <c r="AW239" s="225" t="s">
        <v>99</v>
      </c>
      <c r="AX239" s="225" t="s">
        <v>73</v>
      </c>
      <c r="AY239" s="225" t="s">
        <v>126</v>
      </c>
    </row>
    <row r="240" spans="2:51" s="140" customFormat="1" ht="15.75" customHeight="1">
      <c r="B240" s="229"/>
      <c r="D240" s="224" t="s">
        <v>148</v>
      </c>
      <c r="E240" s="230"/>
      <c r="F240" s="231" t="s">
        <v>353</v>
      </c>
      <c r="H240" s="232">
        <v>1005</v>
      </c>
      <c r="I240" s="254"/>
      <c r="L240" s="229"/>
      <c r="M240" s="233"/>
      <c r="T240" s="234"/>
      <c r="AT240" s="230" t="s">
        <v>148</v>
      </c>
      <c r="AU240" s="230" t="s">
        <v>82</v>
      </c>
      <c r="AV240" s="230" t="s">
        <v>82</v>
      </c>
      <c r="AW240" s="230" t="s">
        <v>99</v>
      </c>
      <c r="AX240" s="230" t="s">
        <v>22</v>
      </c>
      <c r="AY240" s="230" t="s">
        <v>126</v>
      </c>
    </row>
    <row r="241" spans="2:65" s="140" customFormat="1" ht="15.75" customHeight="1">
      <c r="B241" s="141"/>
      <c r="C241" s="208" t="s">
        <v>383</v>
      </c>
      <c r="D241" s="208" t="s">
        <v>128</v>
      </c>
      <c r="E241" s="209" t="s">
        <v>384</v>
      </c>
      <c r="F241" s="210" t="s">
        <v>385</v>
      </c>
      <c r="G241" s="211" t="s">
        <v>254</v>
      </c>
      <c r="H241" s="212">
        <v>20700</v>
      </c>
      <c r="I241" s="253"/>
      <c r="J241" s="213">
        <f>ROUND($I$241*$H$241,2)</f>
        <v>0</v>
      </c>
      <c r="K241" s="210" t="s">
        <v>132</v>
      </c>
      <c r="L241" s="141"/>
      <c r="M241" s="214"/>
      <c r="N241" s="215" t="s">
        <v>44</v>
      </c>
      <c r="Q241" s="216">
        <v>0</v>
      </c>
      <c r="R241" s="216">
        <f>$Q$241*$H$241</f>
        <v>0</v>
      </c>
      <c r="S241" s="216">
        <v>0</v>
      </c>
      <c r="T241" s="217">
        <f>$S$241*$H$241</f>
        <v>0</v>
      </c>
      <c r="AR241" s="136" t="s">
        <v>133</v>
      </c>
      <c r="AT241" s="136" t="s">
        <v>128</v>
      </c>
      <c r="AU241" s="136" t="s">
        <v>82</v>
      </c>
      <c r="AY241" s="140" t="s">
        <v>126</v>
      </c>
      <c r="BE241" s="218">
        <f>IF($N$241="základní",$J$241,0)</f>
        <v>0</v>
      </c>
      <c r="BF241" s="218">
        <f>IF($N$241="snížená",$J$241,0)</f>
        <v>0</v>
      </c>
      <c r="BG241" s="218">
        <f>IF($N$241="zákl. přenesená",$J$241,0)</f>
        <v>0</v>
      </c>
      <c r="BH241" s="218">
        <f>IF($N$241="sníž. přenesená",$J$241,0)</f>
        <v>0</v>
      </c>
      <c r="BI241" s="218">
        <f>IF($N$241="nulová",$J$241,0)</f>
        <v>0</v>
      </c>
      <c r="BJ241" s="136" t="s">
        <v>22</v>
      </c>
      <c r="BK241" s="218">
        <f>ROUND($I$241*$H$241,2)</f>
        <v>0</v>
      </c>
      <c r="BL241" s="136" t="s">
        <v>133</v>
      </c>
      <c r="BM241" s="136" t="s">
        <v>386</v>
      </c>
    </row>
    <row r="242" spans="2:47" s="140" customFormat="1" ht="27" customHeight="1">
      <c r="B242" s="141"/>
      <c r="D242" s="219" t="s">
        <v>135</v>
      </c>
      <c r="F242" s="220" t="s">
        <v>387</v>
      </c>
      <c r="I242" s="254"/>
      <c r="L242" s="141"/>
      <c r="M242" s="221"/>
      <c r="T242" s="222"/>
      <c r="AT242" s="140" t="s">
        <v>135</v>
      </c>
      <c r="AU242" s="140" t="s">
        <v>82</v>
      </c>
    </row>
    <row r="243" spans="2:51" s="140" customFormat="1" ht="15.75" customHeight="1">
      <c r="B243" s="223"/>
      <c r="D243" s="224" t="s">
        <v>148</v>
      </c>
      <c r="E243" s="225"/>
      <c r="F243" s="226" t="s">
        <v>326</v>
      </c>
      <c r="H243" s="225"/>
      <c r="I243" s="254"/>
      <c r="L243" s="223"/>
      <c r="M243" s="227"/>
      <c r="T243" s="228"/>
      <c r="AT243" s="225" t="s">
        <v>148</v>
      </c>
      <c r="AU243" s="225" t="s">
        <v>82</v>
      </c>
      <c r="AV243" s="225" t="s">
        <v>22</v>
      </c>
      <c r="AW243" s="225" t="s">
        <v>99</v>
      </c>
      <c r="AX243" s="225" t="s">
        <v>73</v>
      </c>
      <c r="AY243" s="225" t="s">
        <v>126</v>
      </c>
    </row>
    <row r="244" spans="2:51" s="140" customFormat="1" ht="15.75" customHeight="1">
      <c r="B244" s="229"/>
      <c r="D244" s="224" t="s">
        <v>148</v>
      </c>
      <c r="E244" s="230"/>
      <c r="F244" s="231" t="s">
        <v>347</v>
      </c>
      <c r="H244" s="232">
        <v>20700</v>
      </c>
      <c r="I244" s="254"/>
      <c r="L244" s="229"/>
      <c r="M244" s="233"/>
      <c r="T244" s="234"/>
      <c r="AT244" s="230" t="s">
        <v>148</v>
      </c>
      <c r="AU244" s="230" t="s">
        <v>82</v>
      </c>
      <c r="AV244" s="230" t="s">
        <v>82</v>
      </c>
      <c r="AW244" s="230" t="s">
        <v>99</v>
      </c>
      <c r="AX244" s="230" t="s">
        <v>22</v>
      </c>
      <c r="AY244" s="230" t="s">
        <v>126</v>
      </c>
    </row>
    <row r="245" spans="2:65" s="140" customFormat="1" ht="15.75" customHeight="1">
      <c r="B245" s="141"/>
      <c r="C245" s="208" t="s">
        <v>388</v>
      </c>
      <c r="D245" s="208" t="s">
        <v>128</v>
      </c>
      <c r="E245" s="209" t="s">
        <v>389</v>
      </c>
      <c r="F245" s="210" t="s">
        <v>390</v>
      </c>
      <c r="G245" s="211" t="s">
        <v>254</v>
      </c>
      <c r="H245" s="212">
        <v>1005</v>
      </c>
      <c r="I245" s="253"/>
      <c r="J245" s="213">
        <f>ROUND($I$245*$H$245,2)</f>
        <v>0</v>
      </c>
      <c r="K245" s="210" t="s">
        <v>132</v>
      </c>
      <c r="L245" s="141"/>
      <c r="M245" s="214"/>
      <c r="N245" s="215" t="s">
        <v>44</v>
      </c>
      <c r="Q245" s="216">
        <v>0</v>
      </c>
      <c r="R245" s="216">
        <f>$Q$245*$H$245</f>
        <v>0</v>
      </c>
      <c r="S245" s="216">
        <v>0</v>
      </c>
      <c r="T245" s="217">
        <f>$S$245*$H$245</f>
        <v>0</v>
      </c>
      <c r="AR245" s="136" t="s">
        <v>133</v>
      </c>
      <c r="AT245" s="136" t="s">
        <v>128</v>
      </c>
      <c r="AU245" s="136" t="s">
        <v>82</v>
      </c>
      <c r="AY245" s="140" t="s">
        <v>126</v>
      </c>
      <c r="BE245" s="218">
        <f>IF($N$245="základní",$J$245,0)</f>
        <v>0</v>
      </c>
      <c r="BF245" s="218">
        <f>IF($N$245="snížená",$J$245,0)</f>
        <v>0</v>
      </c>
      <c r="BG245" s="218">
        <f>IF($N$245="zákl. přenesená",$J$245,0)</f>
        <v>0</v>
      </c>
      <c r="BH245" s="218">
        <f>IF($N$245="sníž. přenesená",$J$245,0)</f>
        <v>0</v>
      </c>
      <c r="BI245" s="218">
        <f>IF($N$245="nulová",$J$245,0)</f>
        <v>0</v>
      </c>
      <c r="BJ245" s="136" t="s">
        <v>22</v>
      </c>
      <c r="BK245" s="218">
        <f>ROUND($I$245*$H$245,2)</f>
        <v>0</v>
      </c>
      <c r="BL245" s="136" t="s">
        <v>133</v>
      </c>
      <c r="BM245" s="136" t="s">
        <v>391</v>
      </c>
    </row>
    <row r="246" spans="2:47" s="140" customFormat="1" ht="27" customHeight="1">
      <c r="B246" s="141"/>
      <c r="D246" s="219" t="s">
        <v>135</v>
      </c>
      <c r="F246" s="220" t="s">
        <v>392</v>
      </c>
      <c r="I246" s="254"/>
      <c r="L246" s="141"/>
      <c r="M246" s="221"/>
      <c r="T246" s="222"/>
      <c r="AT246" s="140" t="s">
        <v>135</v>
      </c>
      <c r="AU246" s="140" t="s">
        <v>82</v>
      </c>
    </row>
    <row r="247" spans="2:51" s="140" customFormat="1" ht="15.75" customHeight="1">
      <c r="B247" s="223"/>
      <c r="D247" s="224" t="s">
        <v>148</v>
      </c>
      <c r="E247" s="225"/>
      <c r="F247" s="226" t="s">
        <v>340</v>
      </c>
      <c r="H247" s="225"/>
      <c r="I247" s="254"/>
      <c r="L247" s="223"/>
      <c r="M247" s="227"/>
      <c r="T247" s="228"/>
      <c r="AT247" s="225" t="s">
        <v>148</v>
      </c>
      <c r="AU247" s="225" t="s">
        <v>82</v>
      </c>
      <c r="AV247" s="225" t="s">
        <v>22</v>
      </c>
      <c r="AW247" s="225" t="s">
        <v>99</v>
      </c>
      <c r="AX247" s="225" t="s">
        <v>73</v>
      </c>
      <c r="AY247" s="225" t="s">
        <v>126</v>
      </c>
    </row>
    <row r="248" spans="2:51" s="140" customFormat="1" ht="15.75" customHeight="1">
      <c r="B248" s="229"/>
      <c r="D248" s="224" t="s">
        <v>148</v>
      </c>
      <c r="E248" s="230"/>
      <c r="F248" s="231" t="s">
        <v>353</v>
      </c>
      <c r="H248" s="232">
        <v>1005</v>
      </c>
      <c r="I248" s="254"/>
      <c r="L248" s="229"/>
      <c r="M248" s="233"/>
      <c r="T248" s="234"/>
      <c r="AT248" s="230" t="s">
        <v>148</v>
      </c>
      <c r="AU248" s="230" t="s">
        <v>82</v>
      </c>
      <c r="AV248" s="230" t="s">
        <v>82</v>
      </c>
      <c r="AW248" s="230" t="s">
        <v>99</v>
      </c>
      <c r="AX248" s="230" t="s">
        <v>22</v>
      </c>
      <c r="AY248" s="230" t="s">
        <v>126</v>
      </c>
    </row>
    <row r="249" spans="2:65" s="140" customFormat="1" ht="15.75" customHeight="1">
      <c r="B249" s="141"/>
      <c r="C249" s="208" t="s">
        <v>393</v>
      </c>
      <c r="D249" s="208" t="s">
        <v>128</v>
      </c>
      <c r="E249" s="209" t="s">
        <v>394</v>
      </c>
      <c r="F249" s="210" t="s">
        <v>395</v>
      </c>
      <c r="G249" s="211" t="s">
        <v>254</v>
      </c>
      <c r="H249" s="212">
        <v>1005</v>
      </c>
      <c r="I249" s="253"/>
      <c r="J249" s="213">
        <f>ROUND($I$249*$H$249,2)</f>
        <v>0</v>
      </c>
      <c r="K249" s="210" t="s">
        <v>132</v>
      </c>
      <c r="L249" s="141"/>
      <c r="M249" s="214"/>
      <c r="N249" s="215" t="s">
        <v>44</v>
      </c>
      <c r="Q249" s="216">
        <v>0</v>
      </c>
      <c r="R249" s="216">
        <f>$Q$249*$H$249</f>
        <v>0</v>
      </c>
      <c r="S249" s="216">
        <v>0</v>
      </c>
      <c r="T249" s="217">
        <f>$S$249*$H$249</f>
        <v>0</v>
      </c>
      <c r="AR249" s="136" t="s">
        <v>133</v>
      </c>
      <c r="AT249" s="136" t="s">
        <v>128</v>
      </c>
      <c r="AU249" s="136" t="s">
        <v>82</v>
      </c>
      <c r="AY249" s="140" t="s">
        <v>126</v>
      </c>
      <c r="BE249" s="218">
        <f>IF($N$249="základní",$J$249,0)</f>
        <v>0</v>
      </c>
      <c r="BF249" s="218">
        <f>IF($N$249="snížená",$J$249,0)</f>
        <v>0</v>
      </c>
      <c r="BG249" s="218">
        <f>IF($N$249="zákl. přenesená",$J$249,0)</f>
        <v>0</v>
      </c>
      <c r="BH249" s="218">
        <f>IF($N$249="sníž. přenesená",$J$249,0)</f>
        <v>0</v>
      </c>
      <c r="BI249" s="218">
        <f>IF($N$249="nulová",$J$249,0)</f>
        <v>0</v>
      </c>
      <c r="BJ249" s="136" t="s">
        <v>22</v>
      </c>
      <c r="BK249" s="218">
        <f>ROUND($I$249*$H$249,2)</f>
        <v>0</v>
      </c>
      <c r="BL249" s="136" t="s">
        <v>133</v>
      </c>
      <c r="BM249" s="136" t="s">
        <v>396</v>
      </c>
    </row>
    <row r="250" spans="2:47" s="140" customFormat="1" ht="27" customHeight="1">
      <c r="B250" s="141"/>
      <c r="D250" s="219" t="s">
        <v>135</v>
      </c>
      <c r="F250" s="220" t="s">
        <v>397</v>
      </c>
      <c r="I250" s="254"/>
      <c r="L250" s="141"/>
      <c r="M250" s="221"/>
      <c r="T250" s="222"/>
      <c r="AT250" s="140" t="s">
        <v>135</v>
      </c>
      <c r="AU250" s="140" t="s">
        <v>82</v>
      </c>
    </row>
    <row r="251" spans="2:51" s="140" customFormat="1" ht="15.75" customHeight="1">
      <c r="B251" s="223"/>
      <c r="D251" s="224" t="s">
        <v>148</v>
      </c>
      <c r="E251" s="225"/>
      <c r="F251" s="226" t="s">
        <v>340</v>
      </c>
      <c r="H251" s="225"/>
      <c r="I251" s="254"/>
      <c r="L251" s="223"/>
      <c r="M251" s="227"/>
      <c r="T251" s="228"/>
      <c r="AT251" s="225" t="s">
        <v>148</v>
      </c>
      <c r="AU251" s="225" t="s">
        <v>82</v>
      </c>
      <c r="AV251" s="225" t="s">
        <v>22</v>
      </c>
      <c r="AW251" s="225" t="s">
        <v>99</v>
      </c>
      <c r="AX251" s="225" t="s">
        <v>73</v>
      </c>
      <c r="AY251" s="225" t="s">
        <v>126</v>
      </c>
    </row>
    <row r="252" spans="2:51" s="140" customFormat="1" ht="15.75" customHeight="1">
      <c r="B252" s="229"/>
      <c r="D252" s="224" t="s">
        <v>148</v>
      </c>
      <c r="E252" s="230"/>
      <c r="F252" s="231" t="s">
        <v>353</v>
      </c>
      <c r="H252" s="232">
        <v>1005</v>
      </c>
      <c r="I252" s="254"/>
      <c r="L252" s="229"/>
      <c r="M252" s="233"/>
      <c r="T252" s="234"/>
      <c r="AT252" s="230" t="s">
        <v>148</v>
      </c>
      <c r="AU252" s="230" t="s">
        <v>82</v>
      </c>
      <c r="AV252" s="230" t="s">
        <v>82</v>
      </c>
      <c r="AW252" s="230" t="s">
        <v>99</v>
      </c>
      <c r="AX252" s="230" t="s">
        <v>22</v>
      </c>
      <c r="AY252" s="230" t="s">
        <v>126</v>
      </c>
    </row>
    <row r="253" spans="2:65" s="140" customFormat="1" ht="15.75" customHeight="1">
      <c r="B253" s="141"/>
      <c r="C253" s="208" t="s">
        <v>398</v>
      </c>
      <c r="D253" s="208" t="s">
        <v>128</v>
      </c>
      <c r="E253" s="209" t="s">
        <v>399</v>
      </c>
      <c r="F253" s="210" t="s">
        <v>400</v>
      </c>
      <c r="G253" s="211" t="s">
        <v>254</v>
      </c>
      <c r="H253" s="212">
        <v>90</v>
      </c>
      <c r="I253" s="253"/>
      <c r="J253" s="213">
        <f>ROUND($I$253*$H$253,2)</f>
        <v>0</v>
      </c>
      <c r="K253" s="210" t="s">
        <v>132</v>
      </c>
      <c r="L253" s="141"/>
      <c r="M253" s="214"/>
      <c r="N253" s="215" t="s">
        <v>44</v>
      </c>
      <c r="Q253" s="216">
        <v>0.08425</v>
      </c>
      <c r="R253" s="216">
        <f>$Q$253*$H$253</f>
        <v>7.5825000000000005</v>
      </c>
      <c r="S253" s="216">
        <v>0</v>
      </c>
      <c r="T253" s="217">
        <f>$S$253*$H$253</f>
        <v>0</v>
      </c>
      <c r="AR253" s="136" t="s">
        <v>133</v>
      </c>
      <c r="AT253" s="136" t="s">
        <v>128</v>
      </c>
      <c r="AU253" s="136" t="s">
        <v>82</v>
      </c>
      <c r="AY253" s="140" t="s">
        <v>126</v>
      </c>
      <c r="BE253" s="218">
        <f>IF($N$253="základní",$J$253,0)</f>
        <v>0</v>
      </c>
      <c r="BF253" s="218">
        <f>IF($N$253="snížená",$J$253,0)</f>
        <v>0</v>
      </c>
      <c r="BG253" s="218">
        <f>IF($N$253="zákl. přenesená",$J$253,0)</f>
        <v>0</v>
      </c>
      <c r="BH253" s="218">
        <f>IF($N$253="sníž. přenesená",$J$253,0)</f>
        <v>0</v>
      </c>
      <c r="BI253" s="218">
        <f>IF($N$253="nulová",$J$253,0)</f>
        <v>0</v>
      </c>
      <c r="BJ253" s="136" t="s">
        <v>22</v>
      </c>
      <c r="BK253" s="218">
        <f>ROUND($I$253*$H$253,2)</f>
        <v>0</v>
      </c>
      <c r="BL253" s="136" t="s">
        <v>133</v>
      </c>
      <c r="BM253" s="136" t="s">
        <v>401</v>
      </c>
    </row>
    <row r="254" spans="2:47" s="140" customFormat="1" ht="38.25" customHeight="1">
      <c r="B254" s="141"/>
      <c r="D254" s="219" t="s">
        <v>135</v>
      </c>
      <c r="F254" s="220" t="s">
        <v>402</v>
      </c>
      <c r="I254" s="254"/>
      <c r="L254" s="141"/>
      <c r="M254" s="221"/>
      <c r="T254" s="222"/>
      <c r="AT254" s="140" t="s">
        <v>135</v>
      </c>
      <c r="AU254" s="140" t="s">
        <v>82</v>
      </c>
    </row>
    <row r="255" spans="2:51" s="140" customFormat="1" ht="15.75" customHeight="1">
      <c r="B255" s="223"/>
      <c r="D255" s="224" t="s">
        <v>148</v>
      </c>
      <c r="E255" s="225"/>
      <c r="F255" s="226" t="s">
        <v>403</v>
      </c>
      <c r="H255" s="225"/>
      <c r="I255" s="254"/>
      <c r="L255" s="223"/>
      <c r="M255" s="227"/>
      <c r="T255" s="228"/>
      <c r="AT255" s="225" t="s">
        <v>148</v>
      </c>
      <c r="AU255" s="225" t="s">
        <v>82</v>
      </c>
      <c r="AV255" s="225" t="s">
        <v>22</v>
      </c>
      <c r="AW255" s="225" t="s">
        <v>99</v>
      </c>
      <c r="AX255" s="225" t="s">
        <v>73</v>
      </c>
      <c r="AY255" s="225" t="s">
        <v>126</v>
      </c>
    </row>
    <row r="256" spans="2:51" s="140" customFormat="1" ht="15.75" customHeight="1">
      <c r="B256" s="229"/>
      <c r="D256" s="224" t="s">
        <v>148</v>
      </c>
      <c r="E256" s="230"/>
      <c r="F256" s="231" t="s">
        <v>404</v>
      </c>
      <c r="H256" s="232">
        <v>90</v>
      </c>
      <c r="I256" s="254"/>
      <c r="L256" s="229"/>
      <c r="M256" s="233"/>
      <c r="T256" s="234"/>
      <c r="AT256" s="230" t="s">
        <v>148</v>
      </c>
      <c r="AU256" s="230" t="s">
        <v>82</v>
      </c>
      <c r="AV256" s="230" t="s">
        <v>82</v>
      </c>
      <c r="AW256" s="230" t="s">
        <v>99</v>
      </c>
      <c r="AX256" s="230" t="s">
        <v>22</v>
      </c>
      <c r="AY256" s="230" t="s">
        <v>126</v>
      </c>
    </row>
    <row r="257" spans="2:65" s="140" customFormat="1" ht="15.75" customHeight="1">
      <c r="B257" s="141"/>
      <c r="C257" s="235" t="s">
        <v>405</v>
      </c>
      <c r="D257" s="235" t="s">
        <v>213</v>
      </c>
      <c r="E257" s="236" t="s">
        <v>406</v>
      </c>
      <c r="F257" s="237" t="s">
        <v>407</v>
      </c>
      <c r="G257" s="238" t="s">
        <v>254</v>
      </c>
      <c r="H257" s="239">
        <v>75.19</v>
      </c>
      <c r="I257" s="255"/>
      <c r="J257" s="240">
        <f>ROUND($I$257*$H$257,2)</f>
        <v>0</v>
      </c>
      <c r="K257" s="237" t="s">
        <v>132</v>
      </c>
      <c r="L257" s="241"/>
      <c r="M257" s="242"/>
      <c r="N257" s="243" t="s">
        <v>44</v>
      </c>
      <c r="Q257" s="216">
        <v>0.131</v>
      </c>
      <c r="R257" s="216">
        <f>$Q$257*$H$257</f>
        <v>9.84989</v>
      </c>
      <c r="S257" s="216">
        <v>0</v>
      </c>
      <c r="T257" s="217">
        <f>$S$257*$H$257</f>
        <v>0</v>
      </c>
      <c r="AR257" s="136" t="s">
        <v>408</v>
      </c>
      <c r="AT257" s="136" t="s">
        <v>213</v>
      </c>
      <c r="AU257" s="136" t="s">
        <v>82</v>
      </c>
      <c r="AY257" s="140" t="s">
        <v>126</v>
      </c>
      <c r="BE257" s="218">
        <f>IF($N$257="základní",$J$257,0)</f>
        <v>0</v>
      </c>
      <c r="BF257" s="218">
        <f>IF($N$257="snížená",$J$257,0)</f>
        <v>0</v>
      </c>
      <c r="BG257" s="218">
        <f>IF($N$257="zákl. přenesená",$J$257,0)</f>
        <v>0</v>
      </c>
      <c r="BH257" s="218">
        <f>IF($N$257="sníž. přenesená",$J$257,0)</f>
        <v>0</v>
      </c>
      <c r="BI257" s="218">
        <f>IF($N$257="nulová",$J$257,0)</f>
        <v>0</v>
      </c>
      <c r="BJ257" s="136" t="s">
        <v>22</v>
      </c>
      <c r="BK257" s="218">
        <f>ROUND($I$257*$H$257,2)</f>
        <v>0</v>
      </c>
      <c r="BL257" s="136" t="s">
        <v>408</v>
      </c>
      <c r="BM257" s="136" t="s">
        <v>409</v>
      </c>
    </row>
    <row r="258" spans="2:47" s="140" customFormat="1" ht="27" customHeight="1">
      <c r="B258" s="141"/>
      <c r="D258" s="219" t="s">
        <v>135</v>
      </c>
      <c r="F258" s="220" t="s">
        <v>410</v>
      </c>
      <c r="I258" s="254"/>
      <c r="L258" s="141"/>
      <c r="M258" s="221"/>
      <c r="T258" s="222"/>
      <c r="AT258" s="140" t="s">
        <v>135</v>
      </c>
      <c r="AU258" s="140" t="s">
        <v>82</v>
      </c>
    </row>
    <row r="259" spans="2:51" s="140" customFormat="1" ht="15.75" customHeight="1">
      <c r="B259" s="229"/>
      <c r="D259" s="224" t="s">
        <v>148</v>
      </c>
      <c r="F259" s="231" t="s">
        <v>411</v>
      </c>
      <c r="H259" s="232">
        <v>75.19</v>
      </c>
      <c r="I259" s="254"/>
      <c r="L259" s="229"/>
      <c r="M259" s="233"/>
      <c r="T259" s="234"/>
      <c r="AT259" s="230" t="s">
        <v>148</v>
      </c>
      <c r="AU259" s="230" t="s">
        <v>82</v>
      </c>
      <c r="AV259" s="230" t="s">
        <v>82</v>
      </c>
      <c r="AW259" s="230" t="s">
        <v>73</v>
      </c>
      <c r="AX259" s="230" t="s">
        <v>22</v>
      </c>
      <c r="AY259" s="230" t="s">
        <v>126</v>
      </c>
    </row>
    <row r="260" spans="2:65" s="140" customFormat="1" ht="15.75" customHeight="1">
      <c r="B260" s="141"/>
      <c r="C260" s="235" t="s">
        <v>412</v>
      </c>
      <c r="D260" s="235" t="s">
        <v>213</v>
      </c>
      <c r="E260" s="236" t="s">
        <v>413</v>
      </c>
      <c r="F260" s="237" t="s">
        <v>414</v>
      </c>
      <c r="G260" s="238" t="s">
        <v>254</v>
      </c>
      <c r="H260" s="239">
        <v>17.51</v>
      </c>
      <c r="I260" s="255"/>
      <c r="J260" s="240">
        <f>ROUND($I$260*$H$260,2)</f>
        <v>0</v>
      </c>
      <c r="K260" s="237" t="s">
        <v>132</v>
      </c>
      <c r="L260" s="241"/>
      <c r="M260" s="242"/>
      <c r="N260" s="243" t="s">
        <v>44</v>
      </c>
      <c r="Q260" s="216">
        <v>0.131</v>
      </c>
      <c r="R260" s="216">
        <f>$Q$260*$H$260</f>
        <v>2.29381</v>
      </c>
      <c r="S260" s="216">
        <v>0</v>
      </c>
      <c r="T260" s="217">
        <f>$S$260*$H$260</f>
        <v>0</v>
      </c>
      <c r="AR260" s="136" t="s">
        <v>408</v>
      </c>
      <c r="AT260" s="136" t="s">
        <v>213</v>
      </c>
      <c r="AU260" s="136" t="s">
        <v>82</v>
      </c>
      <c r="AY260" s="140" t="s">
        <v>126</v>
      </c>
      <c r="BE260" s="218">
        <f>IF($N$260="základní",$J$260,0)</f>
        <v>0</v>
      </c>
      <c r="BF260" s="218">
        <f>IF($N$260="snížená",$J$260,0)</f>
        <v>0</v>
      </c>
      <c r="BG260" s="218">
        <f>IF($N$260="zákl. přenesená",$J$260,0)</f>
        <v>0</v>
      </c>
      <c r="BH260" s="218">
        <f>IF($N$260="sníž. přenesená",$J$260,0)</f>
        <v>0</v>
      </c>
      <c r="BI260" s="218">
        <f>IF($N$260="nulová",$J$260,0)</f>
        <v>0</v>
      </c>
      <c r="BJ260" s="136" t="s">
        <v>22</v>
      </c>
      <c r="BK260" s="218">
        <f>ROUND($I$260*$H$260,2)</f>
        <v>0</v>
      </c>
      <c r="BL260" s="136" t="s">
        <v>408</v>
      </c>
      <c r="BM260" s="136" t="s">
        <v>415</v>
      </c>
    </row>
    <row r="261" spans="2:47" s="140" customFormat="1" ht="27" customHeight="1">
      <c r="B261" s="141"/>
      <c r="D261" s="219" t="s">
        <v>135</v>
      </c>
      <c r="F261" s="220" t="s">
        <v>416</v>
      </c>
      <c r="I261" s="254"/>
      <c r="L261" s="141"/>
      <c r="M261" s="221"/>
      <c r="T261" s="222"/>
      <c r="AT261" s="140" t="s">
        <v>135</v>
      </c>
      <c r="AU261" s="140" t="s">
        <v>82</v>
      </c>
    </row>
    <row r="262" spans="2:51" s="140" customFormat="1" ht="15.75" customHeight="1">
      <c r="B262" s="229"/>
      <c r="D262" s="224" t="s">
        <v>148</v>
      </c>
      <c r="F262" s="231" t="s">
        <v>417</v>
      </c>
      <c r="H262" s="232">
        <v>17.51</v>
      </c>
      <c r="I262" s="254"/>
      <c r="L262" s="229"/>
      <c r="M262" s="233"/>
      <c r="T262" s="234"/>
      <c r="AT262" s="230" t="s">
        <v>148</v>
      </c>
      <c r="AU262" s="230" t="s">
        <v>82</v>
      </c>
      <c r="AV262" s="230" t="s">
        <v>82</v>
      </c>
      <c r="AW262" s="230" t="s">
        <v>73</v>
      </c>
      <c r="AX262" s="230" t="s">
        <v>22</v>
      </c>
      <c r="AY262" s="230" t="s">
        <v>126</v>
      </c>
    </row>
    <row r="263" spans="2:65" s="140" customFormat="1" ht="15.75" customHeight="1">
      <c r="B263" s="141"/>
      <c r="C263" s="208" t="s">
        <v>418</v>
      </c>
      <c r="D263" s="208" t="s">
        <v>128</v>
      </c>
      <c r="E263" s="209" t="s">
        <v>419</v>
      </c>
      <c r="F263" s="210" t="s">
        <v>420</v>
      </c>
      <c r="G263" s="211" t="s">
        <v>189</v>
      </c>
      <c r="H263" s="212">
        <v>100</v>
      </c>
      <c r="I263" s="253"/>
      <c r="J263" s="213">
        <f>ROUND($I$263*$H$263,2)</f>
        <v>0</v>
      </c>
      <c r="K263" s="210" t="s">
        <v>132</v>
      </c>
      <c r="L263" s="141"/>
      <c r="M263" s="214"/>
      <c r="N263" s="215" t="s">
        <v>44</v>
      </c>
      <c r="Q263" s="216">
        <v>0.00017278</v>
      </c>
      <c r="R263" s="216">
        <f>$Q$263*$H$263</f>
        <v>0.017278</v>
      </c>
      <c r="S263" s="216">
        <v>0</v>
      </c>
      <c r="T263" s="217">
        <f>$S$263*$H$263</f>
        <v>0</v>
      </c>
      <c r="AR263" s="136" t="s">
        <v>133</v>
      </c>
      <c r="AT263" s="136" t="s">
        <v>128</v>
      </c>
      <c r="AU263" s="136" t="s">
        <v>82</v>
      </c>
      <c r="AY263" s="140" t="s">
        <v>126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133</v>
      </c>
      <c r="BM263" s="136" t="s">
        <v>421</v>
      </c>
    </row>
    <row r="264" spans="2:47" s="140" customFormat="1" ht="27" customHeight="1">
      <c r="B264" s="141"/>
      <c r="D264" s="219" t="s">
        <v>135</v>
      </c>
      <c r="F264" s="220" t="s">
        <v>422</v>
      </c>
      <c r="I264" s="254"/>
      <c r="L264" s="141"/>
      <c r="M264" s="221"/>
      <c r="T264" s="222"/>
      <c r="AT264" s="140" t="s">
        <v>135</v>
      </c>
      <c r="AU264" s="140" t="s">
        <v>82</v>
      </c>
    </row>
    <row r="265" spans="2:63" s="197" customFormat="1" ht="30.75" customHeight="1">
      <c r="B265" s="198"/>
      <c r="D265" s="199" t="s">
        <v>72</v>
      </c>
      <c r="E265" s="206" t="s">
        <v>175</v>
      </c>
      <c r="F265" s="206" t="s">
        <v>423</v>
      </c>
      <c r="I265" s="256"/>
      <c r="J265" s="207">
        <f>$BK$265</f>
        <v>0</v>
      </c>
      <c r="L265" s="198"/>
      <c r="M265" s="202"/>
      <c r="P265" s="203">
        <f>SUM($P$266:$P$277)</f>
        <v>0</v>
      </c>
      <c r="R265" s="203">
        <f>SUM($R$266:$R$277)</f>
        <v>7.531845005</v>
      </c>
      <c r="T265" s="204">
        <f>SUM($T$266:$T$277)</f>
        <v>0</v>
      </c>
      <c r="AR265" s="199" t="s">
        <v>22</v>
      </c>
      <c r="AT265" s="199" t="s">
        <v>72</v>
      </c>
      <c r="AU265" s="199" t="s">
        <v>22</v>
      </c>
      <c r="AY265" s="199" t="s">
        <v>126</v>
      </c>
      <c r="BK265" s="205">
        <f>SUM($BK$266:$BK$277)</f>
        <v>0</v>
      </c>
    </row>
    <row r="266" spans="2:65" s="140" customFormat="1" ht="15.75" customHeight="1">
      <c r="B266" s="141"/>
      <c r="C266" s="208" t="s">
        <v>424</v>
      </c>
      <c r="D266" s="208" t="s">
        <v>128</v>
      </c>
      <c r="E266" s="209" t="s">
        <v>425</v>
      </c>
      <c r="F266" s="210" t="s">
        <v>426</v>
      </c>
      <c r="G266" s="211" t="s">
        <v>189</v>
      </c>
      <c r="H266" s="212">
        <v>10</v>
      </c>
      <c r="I266" s="253"/>
      <c r="J266" s="213">
        <f>ROUND($I$266*$H$266,2)</f>
        <v>0</v>
      </c>
      <c r="K266" s="210" t="s">
        <v>132</v>
      </c>
      <c r="L266" s="141"/>
      <c r="M266" s="214"/>
      <c r="N266" s="215" t="s">
        <v>44</v>
      </c>
      <c r="Q266" s="216">
        <v>0</v>
      </c>
      <c r="R266" s="216">
        <f>$Q$266*$H$266</f>
        <v>0</v>
      </c>
      <c r="S266" s="216">
        <v>0</v>
      </c>
      <c r="T266" s="217">
        <f>$S$266*$H$266</f>
        <v>0</v>
      </c>
      <c r="AR266" s="136" t="s">
        <v>133</v>
      </c>
      <c r="AT266" s="136" t="s">
        <v>128</v>
      </c>
      <c r="AU266" s="136" t="s">
        <v>82</v>
      </c>
      <c r="AY266" s="140" t="s">
        <v>126</v>
      </c>
      <c r="BE266" s="218">
        <f>IF($N$266="základní",$J$266,0)</f>
        <v>0</v>
      </c>
      <c r="BF266" s="218">
        <f>IF($N$266="snížená",$J$266,0)</f>
        <v>0</v>
      </c>
      <c r="BG266" s="218">
        <f>IF($N$266="zákl. přenesená",$J$266,0)</f>
        <v>0</v>
      </c>
      <c r="BH266" s="218">
        <f>IF($N$266="sníž. přenesená",$J$266,0)</f>
        <v>0</v>
      </c>
      <c r="BI266" s="218">
        <f>IF($N$266="nulová",$J$266,0)</f>
        <v>0</v>
      </c>
      <c r="BJ266" s="136" t="s">
        <v>22</v>
      </c>
      <c r="BK266" s="218">
        <f>ROUND($I$266*$H$266,2)</f>
        <v>0</v>
      </c>
      <c r="BL266" s="136" t="s">
        <v>133</v>
      </c>
      <c r="BM266" s="136" t="s">
        <v>427</v>
      </c>
    </row>
    <row r="267" spans="2:47" s="140" customFormat="1" ht="16.5" customHeight="1">
      <c r="B267" s="141"/>
      <c r="D267" s="219" t="s">
        <v>135</v>
      </c>
      <c r="F267" s="220" t="s">
        <v>428</v>
      </c>
      <c r="I267" s="254"/>
      <c r="L267" s="141"/>
      <c r="M267" s="221"/>
      <c r="T267" s="222"/>
      <c r="AT267" s="140" t="s">
        <v>135</v>
      </c>
      <c r="AU267" s="140" t="s">
        <v>82</v>
      </c>
    </row>
    <row r="268" spans="2:51" s="140" customFormat="1" ht="15.75" customHeight="1">
      <c r="B268" s="223"/>
      <c r="D268" s="224" t="s">
        <v>148</v>
      </c>
      <c r="E268" s="225"/>
      <c r="F268" s="226" t="s">
        <v>293</v>
      </c>
      <c r="H268" s="225"/>
      <c r="I268" s="254"/>
      <c r="L268" s="223"/>
      <c r="M268" s="227"/>
      <c r="T268" s="228"/>
      <c r="AT268" s="225" t="s">
        <v>148</v>
      </c>
      <c r="AU268" s="225" t="s">
        <v>82</v>
      </c>
      <c r="AV268" s="225" t="s">
        <v>22</v>
      </c>
      <c r="AW268" s="225" t="s">
        <v>99</v>
      </c>
      <c r="AX268" s="225" t="s">
        <v>73</v>
      </c>
      <c r="AY268" s="225" t="s">
        <v>126</v>
      </c>
    </row>
    <row r="269" spans="2:51" s="140" customFormat="1" ht="15.75" customHeight="1">
      <c r="B269" s="229"/>
      <c r="D269" s="224" t="s">
        <v>148</v>
      </c>
      <c r="E269" s="230"/>
      <c r="F269" s="231" t="s">
        <v>429</v>
      </c>
      <c r="H269" s="232">
        <v>10</v>
      </c>
      <c r="I269" s="254"/>
      <c r="L269" s="229"/>
      <c r="M269" s="233"/>
      <c r="T269" s="234"/>
      <c r="AT269" s="230" t="s">
        <v>148</v>
      </c>
      <c r="AU269" s="230" t="s">
        <v>82</v>
      </c>
      <c r="AV269" s="230" t="s">
        <v>82</v>
      </c>
      <c r="AW269" s="230" t="s">
        <v>99</v>
      </c>
      <c r="AX269" s="230" t="s">
        <v>22</v>
      </c>
      <c r="AY269" s="230" t="s">
        <v>126</v>
      </c>
    </row>
    <row r="270" spans="2:65" s="140" customFormat="1" ht="15.75" customHeight="1">
      <c r="B270" s="141"/>
      <c r="C270" s="235" t="s">
        <v>430</v>
      </c>
      <c r="D270" s="235" t="s">
        <v>213</v>
      </c>
      <c r="E270" s="236" t="s">
        <v>431</v>
      </c>
      <c r="F270" s="237" t="s">
        <v>432</v>
      </c>
      <c r="G270" s="238" t="s">
        <v>433</v>
      </c>
      <c r="H270" s="239">
        <v>3.333</v>
      </c>
      <c r="I270" s="255"/>
      <c r="J270" s="240">
        <f>ROUND($I$270*$H$270,2)</f>
        <v>0</v>
      </c>
      <c r="K270" s="237" t="s">
        <v>132</v>
      </c>
      <c r="L270" s="241"/>
      <c r="M270" s="242"/>
      <c r="N270" s="243" t="s">
        <v>44</v>
      </c>
      <c r="Q270" s="216">
        <v>0.0156</v>
      </c>
      <c r="R270" s="216">
        <f>$Q$270*$H$270</f>
        <v>0.0519948</v>
      </c>
      <c r="S270" s="216">
        <v>0</v>
      </c>
      <c r="T270" s="217">
        <f>$S$270*$H$270</f>
        <v>0</v>
      </c>
      <c r="AR270" s="136" t="s">
        <v>175</v>
      </c>
      <c r="AT270" s="136" t="s">
        <v>213</v>
      </c>
      <c r="AU270" s="136" t="s">
        <v>82</v>
      </c>
      <c r="AY270" s="140" t="s">
        <v>126</v>
      </c>
      <c r="BE270" s="218">
        <f>IF($N$270="základní",$J$270,0)</f>
        <v>0</v>
      </c>
      <c r="BF270" s="218">
        <f>IF($N$270="snížená",$J$270,0)</f>
        <v>0</v>
      </c>
      <c r="BG270" s="218">
        <f>IF($N$270="zákl. přenesená",$J$270,0)</f>
        <v>0</v>
      </c>
      <c r="BH270" s="218">
        <f>IF($N$270="sníž. přenesená",$J$270,0)</f>
        <v>0</v>
      </c>
      <c r="BI270" s="218">
        <f>IF($N$270="nulová",$J$270,0)</f>
        <v>0</v>
      </c>
      <c r="BJ270" s="136" t="s">
        <v>22</v>
      </c>
      <c r="BK270" s="218">
        <f>ROUND($I$270*$H$270,2)</f>
        <v>0</v>
      </c>
      <c r="BL270" s="136" t="s">
        <v>133</v>
      </c>
      <c r="BM270" s="136" t="s">
        <v>434</v>
      </c>
    </row>
    <row r="271" spans="2:47" s="140" customFormat="1" ht="27" customHeight="1">
      <c r="B271" s="141"/>
      <c r="D271" s="219" t="s">
        <v>135</v>
      </c>
      <c r="F271" s="220" t="s">
        <v>435</v>
      </c>
      <c r="I271" s="254"/>
      <c r="L271" s="141"/>
      <c r="M271" s="221"/>
      <c r="T271" s="222"/>
      <c r="AT271" s="140" t="s">
        <v>135</v>
      </c>
      <c r="AU271" s="140" t="s">
        <v>82</v>
      </c>
    </row>
    <row r="272" spans="2:65" s="140" customFormat="1" ht="15.75" customHeight="1">
      <c r="B272" s="141"/>
      <c r="C272" s="208" t="s">
        <v>436</v>
      </c>
      <c r="D272" s="208" t="s">
        <v>128</v>
      </c>
      <c r="E272" s="209" t="s">
        <v>437</v>
      </c>
      <c r="F272" s="210" t="s">
        <v>438</v>
      </c>
      <c r="G272" s="211" t="s">
        <v>145</v>
      </c>
      <c r="H272" s="212">
        <v>1.5</v>
      </c>
      <c r="I272" s="253"/>
      <c r="J272" s="213">
        <f>ROUND($I$272*$H$272,2)</f>
        <v>0</v>
      </c>
      <c r="K272" s="210"/>
      <c r="L272" s="141"/>
      <c r="M272" s="214"/>
      <c r="N272" s="215" t="s">
        <v>44</v>
      </c>
      <c r="Q272" s="216">
        <v>0</v>
      </c>
      <c r="R272" s="216">
        <f>$Q$272*$H$272</f>
        <v>0</v>
      </c>
      <c r="S272" s="216">
        <v>0</v>
      </c>
      <c r="T272" s="217">
        <f>$S$272*$H$272</f>
        <v>0</v>
      </c>
      <c r="AR272" s="136" t="s">
        <v>133</v>
      </c>
      <c r="AT272" s="136" t="s">
        <v>128</v>
      </c>
      <c r="AU272" s="136" t="s">
        <v>82</v>
      </c>
      <c r="AY272" s="140" t="s">
        <v>126</v>
      </c>
      <c r="BE272" s="218">
        <f>IF($N$272="základní",$J$272,0)</f>
        <v>0</v>
      </c>
      <c r="BF272" s="218">
        <f>IF($N$272="snížená",$J$272,0)</f>
        <v>0</v>
      </c>
      <c r="BG272" s="218">
        <f>IF($N$272="zákl. přenesená",$J$272,0)</f>
        <v>0</v>
      </c>
      <c r="BH272" s="218">
        <f>IF($N$272="sníž. přenesená",$J$272,0)</f>
        <v>0</v>
      </c>
      <c r="BI272" s="218">
        <f>IF($N$272="nulová",$J$272,0)</f>
        <v>0</v>
      </c>
      <c r="BJ272" s="136" t="s">
        <v>22</v>
      </c>
      <c r="BK272" s="218">
        <f>ROUND($I$272*$H$272,2)</f>
        <v>0</v>
      </c>
      <c r="BL272" s="136" t="s">
        <v>133</v>
      </c>
      <c r="BM272" s="136" t="s">
        <v>439</v>
      </c>
    </row>
    <row r="273" spans="2:47" s="140" customFormat="1" ht="16.5" customHeight="1">
      <c r="B273" s="141"/>
      <c r="D273" s="219" t="s">
        <v>135</v>
      </c>
      <c r="F273" s="220" t="s">
        <v>438</v>
      </c>
      <c r="I273" s="254"/>
      <c r="L273" s="141"/>
      <c r="M273" s="221"/>
      <c r="T273" s="222"/>
      <c r="AT273" s="140" t="s">
        <v>135</v>
      </c>
      <c r="AU273" s="140" t="s">
        <v>82</v>
      </c>
    </row>
    <row r="274" spans="2:65" s="140" customFormat="1" ht="15.75" customHeight="1">
      <c r="B274" s="141"/>
      <c r="C274" s="208" t="s">
        <v>440</v>
      </c>
      <c r="D274" s="208" t="s">
        <v>128</v>
      </c>
      <c r="E274" s="209" t="s">
        <v>441</v>
      </c>
      <c r="F274" s="210" t="s">
        <v>442</v>
      </c>
      <c r="G274" s="211" t="s">
        <v>433</v>
      </c>
      <c r="H274" s="212">
        <v>1</v>
      </c>
      <c r="I274" s="253"/>
      <c r="J274" s="213">
        <f>ROUND($I$274*$H$274,2)</f>
        <v>0</v>
      </c>
      <c r="K274" s="210"/>
      <c r="L274" s="141"/>
      <c r="M274" s="214"/>
      <c r="N274" s="215" t="s">
        <v>44</v>
      </c>
      <c r="Q274" s="216">
        <v>7.479850205</v>
      </c>
      <c r="R274" s="216">
        <f>$Q$274*$H$274</f>
        <v>7.479850205</v>
      </c>
      <c r="S274" s="216">
        <v>0</v>
      </c>
      <c r="T274" s="217">
        <f>$S$274*$H$274</f>
        <v>0</v>
      </c>
      <c r="AR274" s="136" t="s">
        <v>133</v>
      </c>
      <c r="AT274" s="136" t="s">
        <v>128</v>
      </c>
      <c r="AU274" s="136" t="s">
        <v>82</v>
      </c>
      <c r="AY274" s="140" t="s">
        <v>126</v>
      </c>
      <c r="BE274" s="218">
        <f>IF($N$274="základní",$J$274,0)</f>
        <v>0</v>
      </c>
      <c r="BF274" s="218">
        <f>IF($N$274="snížená",$J$274,0)</f>
        <v>0</v>
      </c>
      <c r="BG274" s="218">
        <f>IF($N$274="zákl. přenesená",$J$274,0)</f>
        <v>0</v>
      </c>
      <c r="BH274" s="218">
        <f>IF($N$274="sníž. přenesená",$J$274,0)</f>
        <v>0</v>
      </c>
      <c r="BI274" s="218">
        <f>IF($N$274="nulová",$J$274,0)</f>
        <v>0</v>
      </c>
      <c r="BJ274" s="136" t="s">
        <v>22</v>
      </c>
      <c r="BK274" s="218">
        <f>ROUND($I$274*$H$274,2)</f>
        <v>0</v>
      </c>
      <c r="BL274" s="136" t="s">
        <v>133</v>
      </c>
      <c r="BM274" s="136" t="s">
        <v>443</v>
      </c>
    </row>
    <row r="275" spans="2:47" s="140" customFormat="1" ht="16.5" customHeight="1">
      <c r="B275" s="141"/>
      <c r="D275" s="219" t="s">
        <v>135</v>
      </c>
      <c r="F275" s="220" t="s">
        <v>442</v>
      </c>
      <c r="I275" s="254"/>
      <c r="L275" s="141"/>
      <c r="M275" s="221"/>
      <c r="T275" s="222"/>
      <c r="AT275" s="140" t="s">
        <v>135</v>
      </c>
      <c r="AU275" s="140" t="s">
        <v>82</v>
      </c>
    </row>
    <row r="276" spans="2:51" s="140" customFormat="1" ht="15.75" customHeight="1">
      <c r="B276" s="223"/>
      <c r="D276" s="224" t="s">
        <v>148</v>
      </c>
      <c r="E276" s="225"/>
      <c r="F276" s="226" t="s">
        <v>444</v>
      </c>
      <c r="H276" s="225"/>
      <c r="I276" s="254"/>
      <c r="L276" s="223"/>
      <c r="M276" s="227"/>
      <c r="T276" s="228"/>
      <c r="AT276" s="225" t="s">
        <v>148</v>
      </c>
      <c r="AU276" s="225" t="s">
        <v>82</v>
      </c>
      <c r="AV276" s="225" t="s">
        <v>22</v>
      </c>
      <c r="AW276" s="225" t="s">
        <v>99</v>
      </c>
      <c r="AX276" s="225" t="s">
        <v>73</v>
      </c>
      <c r="AY276" s="225" t="s">
        <v>126</v>
      </c>
    </row>
    <row r="277" spans="2:51" s="140" customFormat="1" ht="15.75" customHeight="1">
      <c r="B277" s="229"/>
      <c r="D277" s="224" t="s">
        <v>148</v>
      </c>
      <c r="E277" s="230"/>
      <c r="F277" s="231" t="s">
        <v>22</v>
      </c>
      <c r="H277" s="232">
        <v>1</v>
      </c>
      <c r="I277" s="254"/>
      <c r="L277" s="229"/>
      <c r="M277" s="233"/>
      <c r="T277" s="234"/>
      <c r="AT277" s="230" t="s">
        <v>148</v>
      </c>
      <c r="AU277" s="230" t="s">
        <v>82</v>
      </c>
      <c r="AV277" s="230" t="s">
        <v>82</v>
      </c>
      <c r="AW277" s="230" t="s">
        <v>99</v>
      </c>
      <c r="AX277" s="230" t="s">
        <v>22</v>
      </c>
      <c r="AY277" s="230" t="s">
        <v>126</v>
      </c>
    </row>
    <row r="278" spans="2:63" s="197" customFormat="1" ht="30.75" customHeight="1">
      <c r="B278" s="198"/>
      <c r="D278" s="199" t="s">
        <v>72</v>
      </c>
      <c r="E278" s="206" t="s">
        <v>181</v>
      </c>
      <c r="F278" s="206" t="s">
        <v>445</v>
      </c>
      <c r="I278" s="256"/>
      <c r="J278" s="207">
        <f>$BK$278</f>
        <v>0</v>
      </c>
      <c r="L278" s="198"/>
      <c r="M278" s="202"/>
      <c r="P278" s="203">
        <f>$P$279+SUM($P$280:$P$319)</f>
        <v>0</v>
      </c>
      <c r="R278" s="203">
        <f>$R$279+SUM($R$280:$R$319)</f>
        <v>251.6448262</v>
      </c>
      <c r="T278" s="204">
        <f>$T$279+SUM($T$280:$T$319)</f>
        <v>0</v>
      </c>
      <c r="AR278" s="199" t="s">
        <v>22</v>
      </c>
      <c r="AT278" s="199" t="s">
        <v>72</v>
      </c>
      <c r="AU278" s="199" t="s">
        <v>22</v>
      </c>
      <c r="AY278" s="199" t="s">
        <v>126</v>
      </c>
      <c r="BK278" s="205">
        <f>$BK$279+SUM($BK$280:$BK$319)</f>
        <v>0</v>
      </c>
    </row>
    <row r="279" spans="2:65" s="140" customFormat="1" ht="15.75" customHeight="1">
      <c r="B279" s="141"/>
      <c r="C279" s="208" t="s">
        <v>446</v>
      </c>
      <c r="D279" s="208" t="s">
        <v>128</v>
      </c>
      <c r="E279" s="209" t="s">
        <v>447</v>
      </c>
      <c r="F279" s="210" t="s">
        <v>448</v>
      </c>
      <c r="G279" s="211" t="s">
        <v>433</v>
      </c>
      <c r="H279" s="212">
        <v>64</v>
      </c>
      <c r="I279" s="253"/>
      <c r="J279" s="213">
        <f>ROUND($I$279*$H$279,2)</f>
        <v>0</v>
      </c>
      <c r="K279" s="210" t="s">
        <v>132</v>
      </c>
      <c r="L279" s="141"/>
      <c r="M279" s="214"/>
      <c r="N279" s="215" t="s">
        <v>44</v>
      </c>
      <c r="Q279" s="216">
        <v>0.0007</v>
      </c>
      <c r="R279" s="216">
        <f>$Q$279*$H$279</f>
        <v>0.0448</v>
      </c>
      <c r="S279" s="216">
        <v>0</v>
      </c>
      <c r="T279" s="217">
        <f>$S$279*$H$279</f>
        <v>0</v>
      </c>
      <c r="AR279" s="136" t="s">
        <v>133</v>
      </c>
      <c r="AT279" s="136" t="s">
        <v>128</v>
      </c>
      <c r="AU279" s="136" t="s">
        <v>82</v>
      </c>
      <c r="AY279" s="140" t="s">
        <v>126</v>
      </c>
      <c r="BE279" s="218">
        <f>IF($N$279="základní",$J$279,0)</f>
        <v>0</v>
      </c>
      <c r="BF279" s="218">
        <f>IF($N$279="snížená",$J$279,0)</f>
        <v>0</v>
      </c>
      <c r="BG279" s="218">
        <f>IF($N$279="zákl. přenesená",$J$279,0)</f>
        <v>0</v>
      </c>
      <c r="BH279" s="218">
        <f>IF($N$279="sníž. přenesená",$J$279,0)</f>
        <v>0</v>
      </c>
      <c r="BI279" s="218">
        <f>IF($N$279="nulová",$J$279,0)</f>
        <v>0</v>
      </c>
      <c r="BJ279" s="136" t="s">
        <v>22</v>
      </c>
      <c r="BK279" s="218">
        <f>ROUND($I$279*$H$279,2)</f>
        <v>0</v>
      </c>
      <c r="BL279" s="136" t="s">
        <v>133</v>
      </c>
      <c r="BM279" s="136" t="s">
        <v>449</v>
      </c>
    </row>
    <row r="280" spans="2:47" s="140" customFormat="1" ht="16.5" customHeight="1">
      <c r="B280" s="141"/>
      <c r="D280" s="219" t="s">
        <v>135</v>
      </c>
      <c r="F280" s="220" t="s">
        <v>450</v>
      </c>
      <c r="I280" s="254"/>
      <c r="L280" s="141"/>
      <c r="M280" s="221"/>
      <c r="T280" s="222"/>
      <c r="AT280" s="140" t="s">
        <v>135</v>
      </c>
      <c r="AU280" s="140" t="s">
        <v>82</v>
      </c>
    </row>
    <row r="281" spans="2:51" s="140" customFormat="1" ht="15.75" customHeight="1">
      <c r="B281" s="223"/>
      <c r="D281" s="224" t="s">
        <v>148</v>
      </c>
      <c r="E281" s="225"/>
      <c r="F281" s="226" t="s">
        <v>451</v>
      </c>
      <c r="H281" s="225"/>
      <c r="I281" s="254"/>
      <c r="L281" s="223"/>
      <c r="M281" s="227"/>
      <c r="T281" s="228"/>
      <c r="AT281" s="225" t="s">
        <v>148</v>
      </c>
      <c r="AU281" s="225" t="s">
        <v>82</v>
      </c>
      <c r="AV281" s="225" t="s">
        <v>22</v>
      </c>
      <c r="AW281" s="225" t="s">
        <v>99</v>
      </c>
      <c r="AX281" s="225" t="s">
        <v>73</v>
      </c>
      <c r="AY281" s="225" t="s">
        <v>126</v>
      </c>
    </row>
    <row r="282" spans="2:51" s="140" customFormat="1" ht="15.75" customHeight="1">
      <c r="B282" s="229"/>
      <c r="D282" s="224" t="s">
        <v>148</v>
      </c>
      <c r="E282" s="230"/>
      <c r="F282" s="231" t="s">
        <v>452</v>
      </c>
      <c r="H282" s="232">
        <v>64</v>
      </c>
      <c r="I282" s="254"/>
      <c r="L282" s="229"/>
      <c r="M282" s="233"/>
      <c r="T282" s="234"/>
      <c r="AT282" s="230" t="s">
        <v>148</v>
      </c>
      <c r="AU282" s="230" t="s">
        <v>82</v>
      </c>
      <c r="AV282" s="230" t="s">
        <v>82</v>
      </c>
      <c r="AW282" s="230" t="s">
        <v>99</v>
      </c>
      <c r="AX282" s="230" t="s">
        <v>22</v>
      </c>
      <c r="AY282" s="230" t="s">
        <v>126</v>
      </c>
    </row>
    <row r="283" spans="2:65" s="140" customFormat="1" ht="15.75" customHeight="1">
      <c r="B283" s="141"/>
      <c r="C283" s="235" t="s">
        <v>453</v>
      </c>
      <c r="D283" s="235" t="s">
        <v>213</v>
      </c>
      <c r="E283" s="236" t="s">
        <v>454</v>
      </c>
      <c r="F283" s="237" t="s">
        <v>455</v>
      </c>
      <c r="G283" s="238" t="s">
        <v>433</v>
      </c>
      <c r="H283" s="239">
        <v>64</v>
      </c>
      <c r="I283" s="255"/>
      <c r="J283" s="240">
        <f>ROUND($I$283*$H$283,2)</f>
        <v>0</v>
      </c>
      <c r="K283" s="237" t="s">
        <v>132</v>
      </c>
      <c r="L283" s="241"/>
      <c r="M283" s="242"/>
      <c r="N283" s="243" t="s">
        <v>44</v>
      </c>
      <c r="Q283" s="216">
        <v>0.0031</v>
      </c>
      <c r="R283" s="216">
        <f>$Q$283*$H$283</f>
        <v>0.1984</v>
      </c>
      <c r="S283" s="216">
        <v>0</v>
      </c>
      <c r="T283" s="217">
        <f>$S$283*$H$283</f>
        <v>0</v>
      </c>
      <c r="AR283" s="136" t="s">
        <v>175</v>
      </c>
      <c r="AT283" s="136" t="s">
        <v>213</v>
      </c>
      <c r="AU283" s="136" t="s">
        <v>82</v>
      </c>
      <c r="AY283" s="140" t="s">
        <v>126</v>
      </c>
      <c r="BE283" s="218">
        <f>IF($N$283="základní",$J$283,0)</f>
        <v>0</v>
      </c>
      <c r="BF283" s="218">
        <f>IF($N$283="snížená",$J$283,0)</f>
        <v>0</v>
      </c>
      <c r="BG283" s="218">
        <f>IF($N$283="zákl. přenesená",$J$283,0)</f>
        <v>0</v>
      </c>
      <c r="BH283" s="218">
        <f>IF($N$283="sníž. přenesená",$J$283,0)</f>
        <v>0</v>
      </c>
      <c r="BI283" s="218">
        <f>IF($N$283="nulová",$J$283,0)</f>
        <v>0</v>
      </c>
      <c r="BJ283" s="136" t="s">
        <v>22</v>
      </c>
      <c r="BK283" s="218">
        <f>ROUND($I$283*$H$283,2)</f>
        <v>0</v>
      </c>
      <c r="BL283" s="136" t="s">
        <v>133</v>
      </c>
      <c r="BM283" s="136" t="s">
        <v>456</v>
      </c>
    </row>
    <row r="284" spans="2:47" s="140" customFormat="1" ht="27" customHeight="1">
      <c r="B284" s="141"/>
      <c r="D284" s="219" t="s">
        <v>135</v>
      </c>
      <c r="F284" s="220" t="s">
        <v>457</v>
      </c>
      <c r="I284" s="254"/>
      <c r="L284" s="141"/>
      <c r="M284" s="221"/>
      <c r="T284" s="222"/>
      <c r="AT284" s="140" t="s">
        <v>135</v>
      </c>
      <c r="AU284" s="140" t="s">
        <v>82</v>
      </c>
    </row>
    <row r="285" spans="2:65" s="140" customFormat="1" ht="15.75" customHeight="1">
      <c r="B285" s="141"/>
      <c r="C285" s="208" t="s">
        <v>458</v>
      </c>
      <c r="D285" s="208" t="s">
        <v>128</v>
      </c>
      <c r="E285" s="209" t="s">
        <v>459</v>
      </c>
      <c r="F285" s="210" t="s">
        <v>460</v>
      </c>
      <c r="G285" s="211" t="s">
        <v>433</v>
      </c>
      <c r="H285" s="212">
        <v>36</v>
      </c>
      <c r="I285" s="253"/>
      <c r="J285" s="213">
        <f>ROUND($I$285*$H$285,2)</f>
        <v>0</v>
      </c>
      <c r="K285" s="210" t="s">
        <v>132</v>
      </c>
      <c r="L285" s="141"/>
      <c r="M285" s="214"/>
      <c r="N285" s="215" t="s">
        <v>44</v>
      </c>
      <c r="Q285" s="216">
        <v>0.109405</v>
      </c>
      <c r="R285" s="216">
        <f>$Q$285*$H$285</f>
        <v>3.93858</v>
      </c>
      <c r="S285" s="216">
        <v>0</v>
      </c>
      <c r="T285" s="217">
        <f>$S$285*$H$285</f>
        <v>0</v>
      </c>
      <c r="AR285" s="136" t="s">
        <v>133</v>
      </c>
      <c r="AT285" s="136" t="s">
        <v>128</v>
      </c>
      <c r="AU285" s="136" t="s">
        <v>82</v>
      </c>
      <c r="AY285" s="140" t="s">
        <v>126</v>
      </c>
      <c r="BE285" s="218">
        <f>IF($N$285="základní",$J$285,0)</f>
        <v>0</v>
      </c>
      <c r="BF285" s="218">
        <f>IF($N$285="snížená",$J$285,0)</f>
        <v>0</v>
      </c>
      <c r="BG285" s="218">
        <f>IF($N$285="zákl. přenesená",$J$285,0)</f>
        <v>0</v>
      </c>
      <c r="BH285" s="218">
        <f>IF($N$285="sníž. přenesená",$J$285,0)</f>
        <v>0</v>
      </c>
      <c r="BI285" s="218">
        <f>IF($N$285="nulová",$J$285,0)</f>
        <v>0</v>
      </c>
      <c r="BJ285" s="136" t="s">
        <v>22</v>
      </c>
      <c r="BK285" s="218">
        <f>ROUND($I$285*$H$285,2)</f>
        <v>0</v>
      </c>
      <c r="BL285" s="136" t="s">
        <v>133</v>
      </c>
      <c r="BM285" s="136" t="s">
        <v>461</v>
      </c>
    </row>
    <row r="286" spans="2:47" s="140" customFormat="1" ht="16.5" customHeight="1">
      <c r="B286" s="141"/>
      <c r="D286" s="219" t="s">
        <v>135</v>
      </c>
      <c r="F286" s="220" t="s">
        <v>462</v>
      </c>
      <c r="I286" s="254"/>
      <c r="L286" s="141"/>
      <c r="M286" s="221"/>
      <c r="T286" s="222"/>
      <c r="AT286" s="140" t="s">
        <v>135</v>
      </c>
      <c r="AU286" s="140" t="s">
        <v>82</v>
      </c>
    </row>
    <row r="287" spans="2:51" s="140" customFormat="1" ht="15.75" customHeight="1">
      <c r="B287" s="223"/>
      <c r="D287" s="224" t="s">
        <v>148</v>
      </c>
      <c r="E287" s="225"/>
      <c r="F287" s="226" t="s">
        <v>451</v>
      </c>
      <c r="H287" s="225"/>
      <c r="I287" s="254"/>
      <c r="L287" s="223"/>
      <c r="M287" s="227"/>
      <c r="T287" s="228"/>
      <c r="AT287" s="225" t="s">
        <v>148</v>
      </c>
      <c r="AU287" s="225" t="s">
        <v>82</v>
      </c>
      <c r="AV287" s="225" t="s">
        <v>22</v>
      </c>
      <c r="AW287" s="225" t="s">
        <v>99</v>
      </c>
      <c r="AX287" s="225" t="s">
        <v>73</v>
      </c>
      <c r="AY287" s="225" t="s">
        <v>126</v>
      </c>
    </row>
    <row r="288" spans="2:51" s="140" customFormat="1" ht="15.75" customHeight="1">
      <c r="B288" s="229"/>
      <c r="D288" s="224" t="s">
        <v>148</v>
      </c>
      <c r="E288" s="230"/>
      <c r="F288" s="231" t="s">
        <v>348</v>
      </c>
      <c r="H288" s="232">
        <v>36</v>
      </c>
      <c r="I288" s="254"/>
      <c r="L288" s="229"/>
      <c r="M288" s="233"/>
      <c r="T288" s="234"/>
      <c r="AT288" s="230" t="s">
        <v>148</v>
      </c>
      <c r="AU288" s="230" t="s">
        <v>82</v>
      </c>
      <c r="AV288" s="230" t="s">
        <v>82</v>
      </c>
      <c r="AW288" s="230" t="s">
        <v>99</v>
      </c>
      <c r="AX288" s="230" t="s">
        <v>22</v>
      </c>
      <c r="AY288" s="230" t="s">
        <v>126</v>
      </c>
    </row>
    <row r="289" spans="2:65" s="140" customFormat="1" ht="15.75" customHeight="1">
      <c r="B289" s="141"/>
      <c r="C289" s="235" t="s">
        <v>463</v>
      </c>
      <c r="D289" s="235" t="s">
        <v>213</v>
      </c>
      <c r="E289" s="236" t="s">
        <v>464</v>
      </c>
      <c r="F289" s="237" t="s">
        <v>465</v>
      </c>
      <c r="G289" s="238" t="s">
        <v>433</v>
      </c>
      <c r="H289" s="239">
        <v>36</v>
      </c>
      <c r="I289" s="255"/>
      <c r="J289" s="240">
        <f>ROUND($I$289*$H$289,2)</f>
        <v>0</v>
      </c>
      <c r="K289" s="237" t="s">
        <v>132</v>
      </c>
      <c r="L289" s="241"/>
      <c r="M289" s="242"/>
      <c r="N289" s="243" t="s">
        <v>44</v>
      </c>
      <c r="Q289" s="216">
        <v>0.0065</v>
      </c>
      <c r="R289" s="216">
        <f>$Q$289*$H$289</f>
        <v>0.23399999999999999</v>
      </c>
      <c r="S289" s="216">
        <v>0</v>
      </c>
      <c r="T289" s="217">
        <f>$S$289*$H$289</f>
        <v>0</v>
      </c>
      <c r="AR289" s="136" t="s">
        <v>175</v>
      </c>
      <c r="AT289" s="136" t="s">
        <v>213</v>
      </c>
      <c r="AU289" s="136" t="s">
        <v>82</v>
      </c>
      <c r="AY289" s="140" t="s">
        <v>126</v>
      </c>
      <c r="BE289" s="218">
        <f>IF($N$289="základní",$J$289,0)</f>
        <v>0</v>
      </c>
      <c r="BF289" s="218">
        <f>IF($N$289="snížená",$J$289,0)</f>
        <v>0</v>
      </c>
      <c r="BG289" s="218">
        <f>IF($N$289="zákl. přenesená",$J$289,0)</f>
        <v>0</v>
      </c>
      <c r="BH289" s="218">
        <f>IF($N$289="sníž. přenesená",$J$289,0)</f>
        <v>0</v>
      </c>
      <c r="BI289" s="218">
        <f>IF($N$289="nulová",$J$289,0)</f>
        <v>0</v>
      </c>
      <c r="BJ289" s="136" t="s">
        <v>22</v>
      </c>
      <c r="BK289" s="218">
        <f>ROUND($I$289*$H$289,2)</f>
        <v>0</v>
      </c>
      <c r="BL289" s="136" t="s">
        <v>133</v>
      </c>
      <c r="BM289" s="136" t="s">
        <v>466</v>
      </c>
    </row>
    <row r="290" spans="2:47" s="140" customFormat="1" ht="16.5" customHeight="1">
      <c r="B290" s="141"/>
      <c r="D290" s="219" t="s">
        <v>135</v>
      </c>
      <c r="F290" s="220" t="s">
        <v>467</v>
      </c>
      <c r="I290" s="254"/>
      <c r="L290" s="141"/>
      <c r="M290" s="221"/>
      <c r="T290" s="222"/>
      <c r="AT290" s="140" t="s">
        <v>135</v>
      </c>
      <c r="AU290" s="140" t="s">
        <v>82</v>
      </c>
    </row>
    <row r="291" spans="2:65" s="140" customFormat="1" ht="15.75" customHeight="1">
      <c r="B291" s="141"/>
      <c r="C291" s="208" t="s">
        <v>468</v>
      </c>
      <c r="D291" s="208" t="s">
        <v>128</v>
      </c>
      <c r="E291" s="209" t="s">
        <v>469</v>
      </c>
      <c r="F291" s="210" t="s">
        <v>470</v>
      </c>
      <c r="G291" s="211" t="s">
        <v>254</v>
      </c>
      <c r="H291" s="212">
        <v>1250</v>
      </c>
      <c r="I291" s="253"/>
      <c r="J291" s="213">
        <f>ROUND($I$291*$H$291,2)</f>
        <v>0</v>
      </c>
      <c r="K291" s="210" t="s">
        <v>132</v>
      </c>
      <c r="L291" s="141"/>
      <c r="M291" s="214"/>
      <c r="N291" s="215" t="s">
        <v>44</v>
      </c>
      <c r="Q291" s="216">
        <v>0.0016</v>
      </c>
      <c r="R291" s="216">
        <f>$Q$291*$H$291</f>
        <v>2</v>
      </c>
      <c r="S291" s="216">
        <v>0</v>
      </c>
      <c r="T291" s="217">
        <f>$S$291*$H$291</f>
        <v>0</v>
      </c>
      <c r="AR291" s="136" t="s">
        <v>133</v>
      </c>
      <c r="AT291" s="136" t="s">
        <v>128</v>
      </c>
      <c r="AU291" s="136" t="s">
        <v>82</v>
      </c>
      <c r="AY291" s="140" t="s">
        <v>126</v>
      </c>
      <c r="BE291" s="218">
        <f>IF($N$291="základní",$J$291,0)</f>
        <v>0</v>
      </c>
      <c r="BF291" s="218">
        <f>IF($N$291="snížená",$J$291,0)</f>
        <v>0</v>
      </c>
      <c r="BG291" s="218">
        <f>IF($N$291="zákl. přenesená",$J$291,0)</f>
        <v>0</v>
      </c>
      <c r="BH291" s="218">
        <f>IF($N$291="sníž. přenesená",$J$291,0)</f>
        <v>0</v>
      </c>
      <c r="BI291" s="218">
        <f>IF($N$291="nulová",$J$291,0)</f>
        <v>0</v>
      </c>
      <c r="BJ291" s="136" t="s">
        <v>22</v>
      </c>
      <c r="BK291" s="218">
        <f>ROUND($I$291*$H$291,2)</f>
        <v>0</v>
      </c>
      <c r="BL291" s="136" t="s">
        <v>133</v>
      </c>
      <c r="BM291" s="136" t="s">
        <v>471</v>
      </c>
    </row>
    <row r="292" spans="2:47" s="140" customFormat="1" ht="16.5" customHeight="1">
      <c r="B292" s="141"/>
      <c r="D292" s="219" t="s">
        <v>135</v>
      </c>
      <c r="F292" s="220" t="s">
        <v>472</v>
      </c>
      <c r="I292" s="254"/>
      <c r="L292" s="141"/>
      <c r="M292" s="221"/>
      <c r="T292" s="222"/>
      <c r="AT292" s="140" t="s">
        <v>135</v>
      </c>
      <c r="AU292" s="140" t="s">
        <v>82</v>
      </c>
    </row>
    <row r="293" spans="2:51" s="140" customFormat="1" ht="15.75" customHeight="1">
      <c r="B293" s="223"/>
      <c r="D293" s="224" t="s">
        <v>148</v>
      </c>
      <c r="E293" s="225"/>
      <c r="F293" s="226" t="s">
        <v>451</v>
      </c>
      <c r="H293" s="225"/>
      <c r="I293" s="254"/>
      <c r="L293" s="223"/>
      <c r="M293" s="227"/>
      <c r="T293" s="228"/>
      <c r="AT293" s="225" t="s">
        <v>148</v>
      </c>
      <c r="AU293" s="225" t="s">
        <v>82</v>
      </c>
      <c r="AV293" s="225" t="s">
        <v>22</v>
      </c>
      <c r="AW293" s="225" t="s">
        <v>99</v>
      </c>
      <c r="AX293" s="225" t="s">
        <v>73</v>
      </c>
      <c r="AY293" s="225" t="s">
        <v>126</v>
      </c>
    </row>
    <row r="294" spans="2:51" s="140" customFormat="1" ht="15.75" customHeight="1">
      <c r="B294" s="229"/>
      <c r="D294" s="224" t="s">
        <v>148</v>
      </c>
      <c r="E294" s="230"/>
      <c r="F294" s="231" t="s">
        <v>473</v>
      </c>
      <c r="H294" s="232">
        <v>1250</v>
      </c>
      <c r="I294" s="254"/>
      <c r="L294" s="229"/>
      <c r="M294" s="233"/>
      <c r="T294" s="234"/>
      <c r="AT294" s="230" t="s">
        <v>148</v>
      </c>
      <c r="AU294" s="230" t="s">
        <v>82</v>
      </c>
      <c r="AV294" s="230" t="s">
        <v>82</v>
      </c>
      <c r="AW294" s="230" t="s">
        <v>99</v>
      </c>
      <c r="AX294" s="230" t="s">
        <v>22</v>
      </c>
      <c r="AY294" s="230" t="s">
        <v>126</v>
      </c>
    </row>
    <row r="295" spans="2:65" s="140" customFormat="1" ht="15.75" customHeight="1">
      <c r="B295" s="141"/>
      <c r="C295" s="208" t="s">
        <v>474</v>
      </c>
      <c r="D295" s="208" t="s">
        <v>128</v>
      </c>
      <c r="E295" s="209" t="s">
        <v>475</v>
      </c>
      <c r="F295" s="210" t="s">
        <v>476</v>
      </c>
      <c r="G295" s="211" t="s">
        <v>254</v>
      </c>
      <c r="H295" s="212">
        <v>1250</v>
      </c>
      <c r="I295" s="253"/>
      <c r="J295" s="213">
        <f>ROUND($I$295*$H$295,2)</f>
        <v>0</v>
      </c>
      <c r="K295" s="210" t="s">
        <v>132</v>
      </c>
      <c r="L295" s="141"/>
      <c r="M295" s="214"/>
      <c r="N295" s="215" t="s">
        <v>44</v>
      </c>
      <c r="Q295" s="216">
        <v>9.38E-06</v>
      </c>
      <c r="R295" s="216">
        <f>$Q$295*$H$295</f>
        <v>0.011725</v>
      </c>
      <c r="S295" s="216">
        <v>0</v>
      </c>
      <c r="T295" s="217">
        <f>$S$295*$H$295</f>
        <v>0</v>
      </c>
      <c r="AR295" s="136" t="s">
        <v>133</v>
      </c>
      <c r="AT295" s="136" t="s">
        <v>128</v>
      </c>
      <c r="AU295" s="136" t="s">
        <v>82</v>
      </c>
      <c r="AY295" s="140" t="s">
        <v>126</v>
      </c>
      <c r="BE295" s="218">
        <f>IF($N$295="základní",$J$295,0)</f>
        <v>0</v>
      </c>
      <c r="BF295" s="218">
        <f>IF($N$295="snížená",$J$295,0)</f>
        <v>0</v>
      </c>
      <c r="BG295" s="218">
        <f>IF($N$295="zákl. přenesená",$J$295,0)</f>
        <v>0</v>
      </c>
      <c r="BH295" s="218">
        <f>IF($N$295="sníž. přenesená",$J$295,0)</f>
        <v>0</v>
      </c>
      <c r="BI295" s="218">
        <f>IF($N$295="nulová",$J$295,0)</f>
        <v>0</v>
      </c>
      <c r="BJ295" s="136" t="s">
        <v>22</v>
      </c>
      <c r="BK295" s="218">
        <f>ROUND($I$295*$H$295,2)</f>
        <v>0</v>
      </c>
      <c r="BL295" s="136" t="s">
        <v>133</v>
      </c>
      <c r="BM295" s="136" t="s">
        <v>477</v>
      </c>
    </row>
    <row r="296" spans="2:47" s="140" customFormat="1" ht="16.5" customHeight="1">
      <c r="B296" s="141"/>
      <c r="D296" s="219" t="s">
        <v>135</v>
      </c>
      <c r="F296" s="220" t="s">
        <v>478</v>
      </c>
      <c r="I296" s="254"/>
      <c r="L296" s="141"/>
      <c r="M296" s="221"/>
      <c r="T296" s="222"/>
      <c r="AT296" s="140" t="s">
        <v>135</v>
      </c>
      <c r="AU296" s="140" t="s">
        <v>82</v>
      </c>
    </row>
    <row r="297" spans="2:65" s="140" customFormat="1" ht="15.75" customHeight="1">
      <c r="B297" s="141"/>
      <c r="C297" s="208" t="s">
        <v>479</v>
      </c>
      <c r="D297" s="208" t="s">
        <v>128</v>
      </c>
      <c r="E297" s="209" t="s">
        <v>480</v>
      </c>
      <c r="F297" s="210" t="s">
        <v>481</v>
      </c>
      <c r="G297" s="211" t="s">
        <v>189</v>
      </c>
      <c r="H297" s="212">
        <v>60</v>
      </c>
      <c r="I297" s="253"/>
      <c r="J297" s="213">
        <f>ROUND($I$297*$H$297,2)</f>
        <v>0</v>
      </c>
      <c r="K297" s="210" t="s">
        <v>132</v>
      </c>
      <c r="L297" s="141"/>
      <c r="M297" s="214"/>
      <c r="N297" s="215" t="s">
        <v>44</v>
      </c>
      <c r="Q297" s="216">
        <v>0.15539952</v>
      </c>
      <c r="R297" s="216">
        <f>$Q$297*$H$297</f>
        <v>9.3239712</v>
      </c>
      <c r="S297" s="216">
        <v>0</v>
      </c>
      <c r="T297" s="217">
        <f>$S$297*$H$297</f>
        <v>0</v>
      </c>
      <c r="AR297" s="136" t="s">
        <v>133</v>
      </c>
      <c r="AT297" s="136" t="s">
        <v>128</v>
      </c>
      <c r="AU297" s="136" t="s">
        <v>82</v>
      </c>
      <c r="AY297" s="140" t="s">
        <v>126</v>
      </c>
      <c r="BE297" s="218">
        <f>IF($N$297="základní",$J$297,0)</f>
        <v>0</v>
      </c>
      <c r="BF297" s="218">
        <f>IF($N$297="snížená",$J$297,0)</f>
        <v>0</v>
      </c>
      <c r="BG297" s="218">
        <f>IF($N$297="zákl. přenesená",$J$297,0)</f>
        <v>0</v>
      </c>
      <c r="BH297" s="218">
        <f>IF($N$297="sníž. přenesená",$J$297,0)</f>
        <v>0</v>
      </c>
      <c r="BI297" s="218">
        <f>IF($N$297="nulová",$J$297,0)</f>
        <v>0</v>
      </c>
      <c r="BJ297" s="136" t="s">
        <v>22</v>
      </c>
      <c r="BK297" s="218">
        <f>ROUND($I$297*$H$297,2)</f>
        <v>0</v>
      </c>
      <c r="BL297" s="136" t="s">
        <v>133</v>
      </c>
      <c r="BM297" s="136" t="s">
        <v>482</v>
      </c>
    </row>
    <row r="298" spans="2:47" s="140" customFormat="1" ht="27" customHeight="1">
      <c r="B298" s="141"/>
      <c r="D298" s="219" t="s">
        <v>135</v>
      </c>
      <c r="F298" s="220" t="s">
        <v>483</v>
      </c>
      <c r="I298" s="254"/>
      <c r="L298" s="141"/>
      <c r="M298" s="221"/>
      <c r="T298" s="222"/>
      <c r="AT298" s="140" t="s">
        <v>135</v>
      </c>
      <c r="AU298" s="140" t="s">
        <v>82</v>
      </c>
    </row>
    <row r="299" spans="2:65" s="140" customFormat="1" ht="15.75" customHeight="1">
      <c r="B299" s="141"/>
      <c r="C299" s="235" t="s">
        <v>484</v>
      </c>
      <c r="D299" s="235" t="s">
        <v>213</v>
      </c>
      <c r="E299" s="236" t="s">
        <v>485</v>
      </c>
      <c r="F299" s="237" t="s">
        <v>486</v>
      </c>
      <c r="G299" s="238" t="s">
        <v>433</v>
      </c>
      <c r="H299" s="239">
        <v>60.6</v>
      </c>
      <c r="I299" s="255"/>
      <c r="J299" s="240">
        <f>ROUND($I$299*$H$299,2)</f>
        <v>0</v>
      </c>
      <c r="K299" s="237" t="s">
        <v>132</v>
      </c>
      <c r="L299" s="241"/>
      <c r="M299" s="242"/>
      <c r="N299" s="243" t="s">
        <v>44</v>
      </c>
      <c r="Q299" s="216">
        <v>0.086</v>
      </c>
      <c r="R299" s="216">
        <f>$Q$299*$H$299</f>
        <v>5.2116</v>
      </c>
      <c r="S299" s="216">
        <v>0</v>
      </c>
      <c r="T299" s="217">
        <f>$S$299*$H$299</f>
        <v>0</v>
      </c>
      <c r="AR299" s="136" t="s">
        <v>175</v>
      </c>
      <c r="AT299" s="136" t="s">
        <v>213</v>
      </c>
      <c r="AU299" s="136" t="s">
        <v>82</v>
      </c>
      <c r="AY299" s="140" t="s">
        <v>126</v>
      </c>
      <c r="BE299" s="218">
        <f>IF($N$299="základní",$J$299,0)</f>
        <v>0</v>
      </c>
      <c r="BF299" s="218">
        <f>IF($N$299="snížená",$J$299,0)</f>
        <v>0</v>
      </c>
      <c r="BG299" s="218">
        <f>IF($N$299="zákl. přenesená",$J$299,0)</f>
        <v>0</v>
      </c>
      <c r="BH299" s="218">
        <f>IF($N$299="sníž. přenesená",$J$299,0)</f>
        <v>0</v>
      </c>
      <c r="BI299" s="218">
        <f>IF($N$299="nulová",$J$299,0)</f>
        <v>0</v>
      </c>
      <c r="BJ299" s="136" t="s">
        <v>22</v>
      </c>
      <c r="BK299" s="218">
        <f>ROUND($I$299*$H$299,2)</f>
        <v>0</v>
      </c>
      <c r="BL299" s="136" t="s">
        <v>133</v>
      </c>
      <c r="BM299" s="136" t="s">
        <v>487</v>
      </c>
    </row>
    <row r="300" spans="2:47" s="140" customFormat="1" ht="16.5" customHeight="1">
      <c r="B300" s="141"/>
      <c r="D300" s="219" t="s">
        <v>135</v>
      </c>
      <c r="F300" s="220" t="s">
        <v>488</v>
      </c>
      <c r="I300" s="254"/>
      <c r="L300" s="141"/>
      <c r="M300" s="221"/>
      <c r="T300" s="222"/>
      <c r="AT300" s="140" t="s">
        <v>135</v>
      </c>
      <c r="AU300" s="140" t="s">
        <v>82</v>
      </c>
    </row>
    <row r="301" spans="2:51" s="140" customFormat="1" ht="15.75" customHeight="1">
      <c r="B301" s="229"/>
      <c r="D301" s="224" t="s">
        <v>148</v>
      </c>
      <c r="F301" s="231" t="s">
        <v>489</v>
      </c>
      <c r="H301" s="232">
        <v>60.6</v>
      </c>
      <c r="I301" s="254"/>
      <c r="L301" s="229"/>
      <c r="M301" s="233"/>
      <c r="T301" s="234"/>
      <c r="AT301" s="230" t="s">
        <v>148</v>
      </c>
      <c r="AU301" s="230" t="s">
        <v>82</v>
      </c>
      <c r="AV301" s="230" t="s">
        <v>82</v>
      </c>
      <c r="AW301" s="230" t="s">
        <v>73</v>
      </c>
      <c r="AX301" s="230" t="s">
        <v>22</v>
      </c>
      <c r="AY301" s="230" t="s">
        <v>126</v>
      </c>
    </row>
    <row r="302" spans="2:65" s="140" customFormat="1" ht="15.75" customHeight="1">
      <c r="B302" s="141"/>
      <c r="C302" s="208" t="s">
        <v>490</v>
      </c>
      <c r="D302" s="208" t="s">
        <v>128</v>
      </c>
      <c r="E302" s="209" t="s">
        <v>491</v>
      </c>
      <c r="F302" s="210" t="s">
        <v>492</v>
      </c>
      <c r="G302" s="211" t="s">
        <v>189</v>
      </c>
      <c r="H302" s="212">
        <v>125</v>
      </c>
      <c r="I302" s="253"/>
      <c r="J302" s="213">
        <f>ROUND($I$302*$H$302,2)</f>
        <v>0</v>
      </c>
      <c r="K302" s="210" t="s">
        <v>132</v>
      </c>
      <c r="L302" s="141"/>
      <c r="M302" s="214"/>
      <c r="N302" s="215" t="s">
        <v>44</v>
      </c>
      <c r="Q302" s="216">
        <v>0.1294996</v>
      </c>
      <c r="R302" s="216">
        <f>$Q$302*$H$302</f>
        <v>16.18745</v>
      </c>
      <c r="S302" s="216">
        <v>0</v>
      </c>
      <c r="T302" s="217">
        <f>$S$302*$H$302</f>
        <v>0</v>
      </c>
      <c r="AR302" s="136" t="s">
        <v>133</v>
      </c>
      <c r="AT302" s="136" t="s">
        <v>128</v>
      </c>
      <c r="AU302" s="136" t="s">
        <v>82</v>
      </c>
      <c r="AY302" s="140" t="s">
        <v>126</v>
      </c>
      <c r="BE302" s="218">
        <f>IF($N$302="základní",$J$302,0)</f>
        <v>0</v>
      </c>
      <c r="BF302" s="218">
        <f>IF($N$302="snížená",$J$302,0)</f>
        <v>0</v>
      </c>
      <c r="BG302" s="218">
        <f>IF($N$302="zákl. přenesená",$J$302,0)</f>
        <v>0</v>
      </c>
      <c r="BH302" s="218">
        <f>IF($N$302="sníž. přenesená",$J$302,0)</f>
        <v>0</v>
      </c>
      <c r="BI302" s="218">
        <f>IF($N$302="nulová",$J$302,0)</f>
        <v>0</v>
      </c>
      <c r="BJ302" s="136" t="s">
        <v>22</v>
      </c>
      <c r="BK302" s="218">
        <f>ROUND($I$302*$H$302,2)</f>
        <v>0</v>
      </c>
      <c r="BL302" s="136" t="s">
        <v>133</v>
      </c>
      <c r="BM302" s="136" t="s">
        <v>493</v>
      </c>
    </row>
    <row r="303" spans="2:47" s="140" customFormat="1" ht="27" customHeight="1">
      <c r="B303" s="141"/>
      <c r="D303" s="219" t="s">
        <v>135</v>
      </c>
      <c r="F303" s="220" t="s">
        <v>494</v>
      </c>
      <c r="I303" s="254"/>
      <c r="L303" s="141"/>
      <c r="M303" s="221"/>
      <c r="T303" s="222"/>
      <c r="AT303" s="140" t="s">
        <v>135</v>
      </c>
      <c r="AU303" s="140" t="s">
        <v>82</v>
      </c>
    </row>
    <row r="304" spans="2:65" s="140" customFormat="1" ht="15.75" customHeight="1">
      <c r="B304" s="141"/>
      <c r="C304" s="235" t="s">
        <v>495</v>
      </c>
      <c r="D304" s="235" t="s">
        <v>213</v>
      </c>
      <c r="E304" s="236" t="s">
        <v>496</v>
      </c>
      <c r="F304" s="237" t="s">
        <v>497</v>
      </c>
      <c r="G304" s="238" t="s">
        <v>433</v>
      </c>
      <c r="H304" s="239">
        <v>126.25</v>
      </c>
      <c r="I304" s="255"/>
      <c r="J304" s="240">
        <f>ROUND($I$304*$H$304,2)</f>
        <v>0</v>
      </c>
      <c r="K304" s="237"/>
      <c r="L304" s="241"/>
      <c r="M304" s="242"/>
      <c r="N304" s="243" t="s">
        <v>44</v>
      </c>
      <c r="Q304" s="216">
        <v>0.021</v>
      </c>
      <c r="R304" s="216">
        <f>$Q$304*$H$304</f>
        <v>2.65125</v>
      </c>
      <c r="S304" s="216">
        <v>0</v>
      </c>
      <c r="T304" s="217">
        <f>$S$304*$H$304</f>
        <v>0</v>
      </c>
      <c r="AR304" s="136" t="s">
        <v>175</v>
      </c>
      <c r="AT304" s="136" t="s">
        <v>213</v>
      </c>
      <c r="AU304" s="136" t="s">
        <v>82</v>
      </c>
      <c r="AY304" s="140" t="s">
        <v>126</v>
      </c>
      <c r="BE304" s="218">
        <f>IF($N$304="základní",$J$304,0)</f>
        <v>0</v>
      </c>
      <c r="BF304" s="218">
        <f>IF($N$304="snížená",$J$304,0)</f>
        <v>0</v>
      </c>
      <c r="BG304" s="218">
        <f>IF($N$304="zákl. přenesená",$J$304,0)</f>
        <v>0</v>
      </c>
      <c r="BH304" s="218">
        <f>IF($N$304="sníž. přenesená",$J$304,0)</f>
        <v>0</v>
      </c>
      <c r="BI304" s="218">
        <f>IF($N$304="nulová",$J$304,0)</f>
        <v>0</v>
      </c>
      <c r="BJ304" s="136" t="s">
        <v>22</v>
      </c>
      <c r="BK304" s="218">
        <f>ROUND($I$304*$H$304,2)</f>
        <v>0</v>
      </c>
      <c r="BL304" s="136" t="s">
        <v>133</v>
      </c>
      <c r="BM304" s="136" t="s">
        <v>498</v>
      </c>
    </row>
    <row r="305" spans="2:47" s="140" customFormat="1" ht="27" customHeight="1">
      <c r="B305" s="141"/>
      <c r="D305" s="219" t="s">
        <v>135</v>
      </c>
      <c r="F305" s="220" t="s">
        <v>499</v>
      </c>
      <c r="I305" s="254"/>
      <c r="L305" s="141"/>
      <c r="M305" s="221"/>
      <c r="T305" s="222"/>
      <c r="AT305" s="140" t="s">
        <v>135</v>
      </c>
      <c r="AU305" s="140" t="s">
        <v>82</v>
      </c>
    </row>
    <row r="306" spans="2:65" s="140" customFormat="1" ht="15.75" customHeight="1">
      <c r="B306" s="141"/>
      <c r="C306" s="208" t="s">
        <v>500</v>
      </c>
      <c r="D306" s="208" t="s">
        <v>128</v>
      </c>
      <c r="E306" s="209" t="s">
        <v>501</v>
      </c>
      <c r="F306" s="210" t="s">
        <v>502</v>
      </c>
      <c r="G306" s="211" t="s">
        <v>131</v>
      </c>
      <c r="H306" s="212">
        <v>100</v>
      </c>
      <c r="I306" s="253"/>
      <c r="J306" s="213">
        <f>ROUND($I$306*$H$306,2)</f>
        <v>0</v>
      </c>
      <c r="K306" s="210"/>
      <c r="L306" s="141"/>
      <c r="M306" s="214"/>
      <c r="N306" s="215" t="s">
        <v>44</v>
      </c>
      <c r="Q306" s="216">
        <v>0</v>
      </c>
      <c r="R306" s="216">
        <f>$Q$306*$H$306</f>
        <v>0</v>
      </c>
      <c r="S306" s="216">
        <v>0</v>
      </c>
      <c r="T306" s="217">
        <f>$S$306*$H$306</f>
        <v>0</v>
      </c>
      <c r="AR306" s="136" t="s">
        <v>133</v>
      </c>
      <c r="AT306" s="136" t="s">
        <v>128</v>
      </c>
      <c r="AU306" s="136" t="s">
        <v>82</v>
      </c>
      <c r="AY306" s="140" t="s">
        <v>126</v>
      </c>
      <c r="BE306" s="218">
        <f>IF($N$306="základní",$J$306,0)</f>
        <v>0</v>
      </c>
      <c r="BF306" s="218">
        <f>IF($N$306="snížená",$J$306,0)</f>
        <v>0</v>
      </c>
      <c r="BG306" s="218">
        <f>IF($N$306="zákl. přenesená",$J$306,0)</f>
        <v>0</v>
      </c>
      <c r="BH306" s="218">
        <f>IF($N$306="sníž. přenesená",$J$306,0)</f>
        <v>0</v>
      </c>
      <c r="BI306" s="218">
        <f>IF($N$306="nulová",$J$306,0)</f>
        <v>0</v>
      </c>
      <c r="BJ306" s="136" t="s">
        <v>22</v>
      </c>
      <c r="BK306" s="218">
        <f>ROUND($I$306*$H$306,2)</f>
        <v>0</v>
      </c>
      <c r="BL306" s="136" t="s">
        <v>133</v>
      </c>
      <c r="BM306" s="136" t="s">
        <v>503</v>
      </c>
    </row>
    <row r="307" spans="2:47" s="140" customFormat="1" ht="16.5" customHeight="1">
      <c r="B307" s="141"/>
      <c r="D307" s="219" t="s">
        <v>135</v>
      </c>
      <c r="F307" s="220" t="s">
        <v>504</v>
      </c>
      <c r="I307" s="254"/>
      <c r="L307" s="141"/>
      <c r="M307" s="221"/>
      <c r="T307" s="222"/>
      <c r="AT307" s="140" t="s">
        <v>135</v>
      </c>
      <c r="AU307" s="140" t="s">
        <v>82</v>
      </c>
    </row>
    <row r="308" spans="2:65" s="140" customFormat="1" ht="15.75" customHeight="1">
      <c r="B308" s="141"/>
      <c r="C308" s="208" t="s">
        <v>452</v>
      </c>
      <c r="D308" s="208" t="s">
        <v>128</v>
      </c>
      <c r="E308" s="209" t="s">
        <v>505</v>
      </c>
      <c r="F308" s="210" t="s">
        <v>506</v>
      </c>
      <c r="G308" s="211" t="s">
        <v>254</v>
      </c>
      <c r="H308" s="212">
        <v>280</v>
      </c>
      <c r="I308" s="253"/>
      <c r="J308" s="213">
        <f>ROUND($I$308*$H$308,2)</f>
        <v>0</v>
      </c>
      <c r="K308" s="210" t="s">
        <v>132</v>
      </c>
      <c r="L308" s="141"/>
      <c r="M308" s="214"/>
      <c r="N308" s="215" t="s">
        <v>44</v>
      </c>
      <c r="Q308" s="216">
        <v>0.24601</v>
      </c>
      <c r="R308" s="216">
        <f>$Q$308*$H$308</f>
        <v>68.8828</v>
      </c>
      <c r="S308" s="216">
        <v>0</v>
      </c>
      <c r="T308" s="217">
        <f>$S$308*$H$308</f>
        <v>0</v>
      </c>
      <c r="AR308" s="136" t="s">
        <v>133</v>
      </c>
      <c r="AT308" s="136" t="s">
        <v>128</v>
      </c>
      <c r="AU308" s="136" t="s">
        <v>82</v>
      </c>
      <c r="AY308" s="140" t="s">
        <v>126</v>
      </c>
      <c r="BE308" s="218">
        <f>IF($N$308="základní",$J$308,0)</f>
        <v>0</v>
      </c>
      <c r="BF308" s="218">
        <f>IF($N$308="snížená",$J$308,0)</f>
        <v>0</v>
      </c>
      <c r="BG308" s="218">
        <f>IF($N$308="zákl. přenesená",$J$308,0)</f>
        <v>0</v>
      </c>
      <c r="BH308" s="218">
        <f>IF($N$308="sníž. přenesená",$J$308,0)</f>
        <v>0</v>
      </c>
      <c r="BI308" s="218">
        <f>IF($N$308="nulová",$J$308,0)</f>
        <v>0</v>
      </c>
      <c r="BJ308" s="136" t="s">
        <v>22</v>
      </c>
      <c r="BK308" s="218">
        <f>ROUND($I$308*$H$308,2)</f>
        <v>0</v>
      </c>
      <c r="BL308" s="136" t="s">
        <v>133</v>
      </c>
      <c r="BM308" s="136" t="s">
        <v>507</v>
      </c>
    </row>
    <row r="309" spans="2:47" s="140" customFormat="1" ht="27" customHeight="1">
      <c r="B309" s="141"/>
      <c r="D309" s="219" t="s">
        <v>135</v>
      </c>
      <c r="F309" s="220" t="s">
        <v>508</v>
      </c>
      <c r="I309" s="254"/>
      <c r="L309" s="141"/>
      <c r="M309" s="221"/>
      <c r="T309" s="222"/>
      <c r="AT309" s="140" t="s">
        <v>135</v>
      </c>
      <c r="AU309" s="140" t="s">
        <v>82</v>
      </c>
    </row>
    <row r="310" spans="2:51" s="140" customFormat="1" ht="15.75" customHeight="1">
      <c r="B310" s="229"/>
      <c r="D310" s="224" t="s">
        <v>148</v>
      </c>
      <c r="E310" s="230"/>
      <c r="F310" s="231" t="s">
        <v>509</v>
      </c>
      <c r="H310" s="232">
        <v>280</v>
      </c>
      <c r="I310" s="254"/>
      <c r="L310" s="229"/>
      <c r="M310" s="233"/>
      <c r="T310" s="234"/>
      <c r="AT310" s="230" t="s">
        <v>148</v>
      </c>
      <c r="AU310" s="230" t="s">
        <v>82</v>
      </c>
      <c r="AV310" s="230" t="s">
        <v>82</v>
      </c>
      <c r="AW310" s="230" t="s">
        <v>99</v>
      </c>
      <c r="AX310" s="230" t="s">
        <v>22</v>
      </c>
      <c r="AY310" s="230" t="s">
        <v>126</v>
      </c>
    </row>
    <row r="311" spans="2:65" s="140" customFormat="1" ht="15.75" customHeight="1">
      <c r="B311" s="141"/>
      <c r="C311" s="235" t="s">
        <v>510</v>
      </c>
      <c r="D311" s="235" t="s">
        <v>213</v>
      </c>
      <c r="E311" s="236" t="s">
        <v>511</v>
      </c>
      <c r="F311" s="237" t="s">
        <v>512</v>
      </c>
      <c r="G311" s="238" t="s">
        <v>433</v>
      </c>
      <c r="H311" s="239">
        <v>1131.2</v>
      </c>
      <c r="I311" s="255"/>
      <c r="J311" s="240">
        <f>ROUND($I$311*$H$311,2)</f>
        <v>0</v>
      </c>
      <c r="K311" s="237" t="s">
        <v>132</v>
      </c>
      <c r="L311" s="241"/>
      <c r="M311" s="242"/>
      <c r="N311" s="243" t="s">
        <v>44</v>
      </c>
      <c r="Q311" s="216">
        <v>0.057</v>
      </c>
      <c r="R311" s="216">
        <f>$Q$311*$H$311</f>
        <v>64.47840000000001</v>
      </c>
      <c r="S311" s="216">
        <v>0</v>
      </c>
      <c r="T311" s="217">
        <f>$S$311*$H$311</f>
        <v>0</v>
      </c>
      <c r="AR311" s="136" t="s">
        <v>175</v>
      </c>
      <c r="AT311" s="136" t="s">
        <v>213</v>
      </c>
      <c r="AU311" s="136" t="s">
        <v>82</v>
      </c>
      <c r="AY311" s="140" t="s">
        <v>126</v>
      </c>
      <c r="BE311" s="218">
        <f>IF($N$311="základní",$J$311,0)</f>
        <v>0</v>
      </c>
      <c r="BF311" s="218">
        <f>IF($N$311="snížená",$J$311,0)</f>
        <v>0</v>
      </c>
      <c r="BG311" s="218">
        <f>IF($N$311="zákl. přenesená",$J$311,0)</f>
        <v>0</v>
      </c>
      <c r="BH311" s="218">
        <f>IF($N$311="sníž. přenesená",$J$311,0)</f>
        <v>0</v>
      </c>
      <c r="BI311" s="218">
        <f>IF($N$311="nulová",$J$311,0)</f>
        <v>0</v>
      </c>
      <c r="BJ311" s="136" t="s">
        <v>22</v>
      </c>
      <c r="BK311" s="218">
        <f>ROUND($I$311*$H$311,2)</f>
        <v>0</v>
      </c>
      <c r="BL311" s="136" t="s">
        <v>133</v>
      </c>
      <c r="BM311" s="136" t="s">
        <v>513</v>
      </c>
    </row>
    <row r="312" spans="2:47" s="140" customFormat="1" ht="16.5" customHeight="1">
      <c r="B312" s="141"/>
      <c r="D312" s="219" t="s">
        <v>135</v>
      </c>
      <c r="F312" s="220" t="s">
        <v>514</v>
      </c>
      <c r="I312" s="254"/>
      <c r="L312" s="141"/>
      <c r="M312" s="221"/>
      <c r="T312" s="222"/>
      <c r="AT312" s="140" t="s">
        <v>135</v>
      </c>
      <c r="AU312" s="140" t="s">
        <v>82</v>
      </c>
    </row>
    <row r="313" spans="2:51" s="140" customFormat="1" ht="15.75" customHeight="1">
      <c r="B313" s="229"/>
      <c r="D313" s="224" t="s">
        <v>148</v>
      </c>
      <c r="F313" s="231" t="s">
        <v>515</v>
      </c>
      <c r="H313" s="232">
        <v>1131.2</v>
      </c>
      <c r="I313" s="254"/>
      <c r="L313" s="229"/>
      <c r="M313" s="233"/>
      <c r="T313" s="234"/>
      <c r="AT313" s="230" t="s">
        <v>148</v>
      </c>
      <c r="AU313" s="230" t="s">
        <v>82</v>
      </c>
      <c r="AV313" s="230" t="s">
        <v>82</v>
      </c>
      <c r="AW313" s="230" t="s">
        <v>73</v>
      </c>
      <c r="AX313" s="230" t="s">
        <v>22</v>
      </c>
      <c r="AY313" s="230" t="s">
        <v>126</v>
      </c>
    </row>
    <row r="314" spans="2:65" s="140" customFormat="1" ht="15.75" customHeight="1">
      <c r="B314" s="141"/>
      <c r="C314" s="208" t="s">
        <v>516</v>
      </c>
      <c r="D314" s="208" t="s">
        <v>128</v>
      </c>
      <c r="E314" s="209" t="s">
        <v>517</v>
      </c>
      <c r="F314" s="210" t="s">
        <v>518</v>
      </c>
      <c r="G314" s="211" t="s">
        <v>189</v>
      </c>
      <c r="H314" s="212">
        <v>280</v>
      </c>
      <c r="I314" s="253"/>
      <c r="J314" s="213">
        <f>ROUND($I$314*$H$314,2)</f>
        <v>0</v>
      </c>
      <c r="K314" s="210" t="s">
        <v>132</v>
      </c>
      <c r="L314" s="141"/>
      <c r="M314" s="214"/>
      <c r="N314" s="215" t="s">
        <v>44</v>
      </c>
      <c r="Q314" s="216">
        <v>0.147606</v>
      </c>
      <c r="R314" s="216">
        <f>$Q$314*$H$314</f>
        <v>41.329679999999996</v>
      </c>
      <c r="S314" s="216">
        <v>0</v>
      </c>
      <c r="T314" s="217">
        <f>$S$314*$H$314</f>
        <v>0</v>
      </c>
      <c r="AR314" s="136" t="s">
        <v>133</v>
      </c>
      <c r="AT314" s="136" t="s">
        <v>128</v>
      </c>
      <c r="AU314" s="136" t="s">
        <v>82</v>
      </c>
      <c r="AY314" s="140" t="s">
        <v>126</v>
      </c>
      <c r="BE314" s="218">
        <f>IF($N$314="základní",$J$314,0)</f>
        <v>0</v>
      </c>
      <c r="BF314" s="218">
        <f>IF($N$314="snížená",$J$314,0)</f>
        <v>0</v>
      </c>
      <c r="BG314" s="218">
        <f>IF($N$314="zákl. přenesená",$J$314,0)</f>
        <v>0</v>
      </c>
      <c r="BH314" s="218">
        <f>IF($N$314="sníž. přenesená",$J$314,0)</f>
        <v>0</v>
      </c>
      <c r="BI314" s="218">
        <f>IF($N$314="nulová",$J$314,0)</f>
        <v>0</v>
      </c>
      <c r="BJ314" s="136" t="s">
        <v>22</v>
      </c>
      <c r="BK314" s="218">
        <f>ROUND($I$314*$H$314,2)</f>
        <v>0</v>
      </c>
      <c r="BL314" s="136" t="s">
        <v>133</v>
      </c>
      <c r="BM314" s="136" t="s">
        <v>519</v>
      </c>
    </row>
    <row r="315" spans="2:47" s="140" customFormat="1" ht="27" customHeight="1">
      <c r="B315" s="141"/>
      <c r="D315" s="219" t="s">
        <v>135</v>
      </c>
      <c r="F315" s="220" t="s">
        <v>520</v>
      </c>
      <c r="I315" s="254"/>
      <c r="L315" s="141"/>
      <c r="M315" s="221"/>
      <c r="T315" s="222"/>
      <c r="AT315" s="140" t="s">
        <v>135</v>
      </c>
      <c r="AU315" s="140" t="s">
        <v>82</v>
      </c>
    </row>
    <row r="316" spans="2:65" s="140" customFormat="1" ht="15.75" customHeight="1">
      <c r="B316" s="141"/>
      <c r="C316" s="235" t="s">
        <v>521</v>
      </c>
      <c r="D316" s="235" t="s">
        <v>213</v>
      </c>
      <c r="E316" s="236" t="s">
        <v>522</v>
      </c>
      <c r="F316" s="237" t="s">
        <v>523</v>
      </c>
      <c r="G316" s="238" t="s">
        <v>433</v>
      </c>
      <c r="H316" s="239">
        <v>554.51</v>
      </c>
      <c r="I316" s="255"/>
      <c r="J316" s="240">
        <f>ROUND($I$316*$H$316,2)</f>
        <v>0</v>
      </c>
      <c r="K316" s="237" t="s">
        <v>132</v>
      </c>
      <c r="L316" s="241"/>
      <c r="M316" s="242"/>
      <c r="N316" s="243" t="s">
        <v>44</v>
      </c>
      <c r="Q316" s="216">
        <v>0.067</v>
      </c>
      <c r="R316" s="216">
        <f>$Q$316*$H$316</f>
        <v>37.15217</v>
      </c>
      <c r="S316" s="216">
        <v>0</v>
      </c>
      <c r="T316" s="217">
        <f>$S$316*$H$316</f>
        <v>0</v>
      </c>
      <c r="AR316" s="136" t="s">
        <v>175</v>
      </c>
      <c r="AT316" s="136" t="s">
        <v>213</v>
      </c>
      <c r="AU316" s="136" t="s">
        <v>82</v>
      </c>
      <c r="AY316" s="140" t="s">
        <v>126</v>
      </c>
      <c r="BE316" s="218">
        <f>IF($N$316="základní",$J$316,0)</f>
        <v>0</v>
      </c>
      <c r="BF316" s="218">
        <f>IF($N$316="snížená",$J$316,0)</f>
        <v>0</v>
      </c>
      <c r="BG316" s="218">
        <f>IF($N$316="zákl. přenesená",$J$316,0)</f>
        <v>0</v>
      </c>
      <c r="BH316" s="218">
        <f>IF($N$316="sníž. přenesená",$J$316,0)</f>
        <v>0</v>
      </c>
      <c r="BI316" s="218">
        <f>IF($N$316="nulová",$J$316,0)</f>
        <v>0</v>
      </c>
      <c r="BJ316" s="136" t="s">
        <v>22</v>
      </c>
      <c r="BK316" s="218">
        <f>ROUND($I$316*$H$316,2)</f>
        <v>0</v>
      </c>
      <c r="BL316" s="136" t="s">
        <v>133</v>
      </c>
      <c r="BM316" s="136" t="s">
        <v>524</v>
      </c>
    </row>
    <row r="317" spans="2:47" s="140" customFormat="1" ht="16.5" customHeight="1">
      <c r="B317" s="141"/>
      <c r="D317" s="219" t="s">
        <v>135</v>
      </c>
      <c r="F317" s="220" t="s">
        <v>525</v>
      </c>
      <c r="I317" s="254"/>
      <c r="L317" s="141"/>
      <c r="M317" s="221"/>
      <c r="T317" s="222"/>
      <c r="AT317" s="140" t="s">
        <v>135</v>
      </c>
      <c r="AU317" s="140" t="s">
        <v>82</v>
      </c>
    </row>
    <row r="318" spans="2:51" s="140" customFormat="1" ht="15.75" customHeight="1">
      <c r="B318" s="229"/>
      <c r="D318" s="224" t="s">
        <v>148</v>
      </c>
      <c r="F318" s="231" t="s">
        <v>526</v>
      </c>
      <c r="H318" s="232">
        <v>554.51</v>
      </c>
      <c r="I318" s="254"/>
      <c r="L318" s="229"/>
      <c r="M318" s="233"/>
      <c r="T318" s="234"/>
      <c r="AT318" s="230" t="s">
        <v>148</v>
      </c>
      <c r="AU318" s="230" t="s">
        <v>82</v>
      </c>
      <c r="AV318" s="230" t="s">
        <v>82</v>
      </c>
      <c r="AW318" s="230" t="s">
        <v>73</v>
      </c>
      <c r="AX318" s="230" t="s">
        <v>22</v>
      </c>
      <c r="AY318" s="230" t="s">
        <v>126</v>
      </c>
    </row>
    <row r="319" spans="2:63" s="197" customFormat="1" ht="23.25" customHeight="1">
      <c r="B319" s="198"/>
      <c r="D319" s="199" t="s">
        <v>72</v>
      </c>
      <c r="E319" s="206" t="s">
        <v>527</v>
      </c>
      <c r="F319" s="206" t="s">
        <v>528</v>
      </c>
      <c r="I319" s="256"/>
      <c r="J319" s="207">
        <f>$BK$319</f>
        <v>0</v>
      </c>
      <c r="L319" s="198"/>
      <c r="M319" s="202"/>
      <c r="P319" s="203">
        <f>SUM($P$320:$P$321)</f>
        <v>0</v>
      </c>
      <c r="R319" s="203">
        <f>SUM($R$320:$R$321)</f>
        <v>0</v>
      </c>
      <c r="T319" s="204">
        <f>SUM($T$320:$T$321)</f>
        <v>0</v>
      </c>
      <c r="AR319" s="199" t="s">
        <v>22</v>
      </c>
      <c r="AT319" s="199" t="s">
        <v>72</v>
      </c>
      <c r="AU319" s="199" t="s">
        <v>82</v>
      </c>
      <c r="AY319" s="199" t="s">
        <v>126</v>
      </c>
      <c r="BK319" s="205">
        <f>SUM($BK$320:$BK$321)</f>
        <v>0</v>
      </c>
    </row>
    <row r="320" spans="2:65" s="140" customFormat="1" ht="15.75" customHeight="1">
      <c r="B320" s="141"/>
      <c r="C320" s="208" t="s">
        <v>529</v>
      </c>
      <c r="D320" s="208" t="s">
        <v>128</v>
      </c>
      <c r="E320" s="209" t="s">
        <v>530</v>
      </c>
      <c r="F320" s="210" t="s">
        <v>531</v>
      </c>
      <c r="G320" s="211" t="s">
        <v>216</v>
      </c>
      <c r="H320" s="212">
        <v>358.756</v>
      </c>
      <c r="I320" s="253"/>
      <c r="J320" s="213">
        <f>ROUND($I$320*$H$320,2)</f>
        <v>0</v>
      </c>
      <c r="K320" s="210" t="s">
        <v>132</v>
      </c>
      <c r="L320" s="141"/>
      <c r="M320" s="214"/>
      <c r="N320" s="215" t="s">
        <v>44</v>
      </c>
      <c r="Q320" s="216">
        <v>0</v>
      </c>
      <c r="R320" s="216">
        <f>$Q$320*$H$320</f>
        <v>0</v>
      </c>
      <c r="S320" s="216">
        <v>0</v>
      </c>
      <c r="T320" s="217">
        <f>$S$320*$H$320</f>
        <v>0</v>
      </c>
      <c r="AR320" s="136" t="s">
        <v>133</v>
      </c>
      <c r="AT320" s="136" t="s">
        <v>128</v>
      </c>
      <c r="AU320" s="136" t="s">
        <v>142</v>
      </c>
      <c r="AY320" s="140" t="s">
        <v>126</v>
      </c>
      <c r="BE320" s="218">
        <f>IF($N$320="základní",$J$320,0)</f>
        <v>0</v>
      </c>
      <c r="BF320" s="218">
        <f>IF($N$320="snížená",$J$320,0)</f>
        <v>0</v>
      </c>
      <c r="BG320" s="218">
        <f>IF($N$320="zákl. přenesená",$J$320,0)</f>
        <v>0</v>
      </c>
      <c r="BH320" s="218">
        <f>IF($N$320="sníž. přenesená",$J$320,0)</f>
        <v>0</v>
      </c>
      <c r="BI320" s="218">
        <f>IF($N$320="nulová",$J$320,0)</f>
        <v>0</v>
      </c>
      <c r="BJ320" s="136" t="s">
        <v>22</v>
      </c>
      <c r="BK320" s="218">
        <f>ROUND($I$320*$H$320,2)</f>
        <v>0</v>
      </c>
      <c r="BL320" s="136" t="s">
        <v>133</v>
      </c>
      <c r="BM320" s="136" t="s">
        <v>532</v>
      </c>
    </row>
    <row r="321" spans="2:47" s="140" customFormat="1" ht="27" customHeight="1">
      <c r="B321" s="141"/>
      <c r="D321" s="219" t="s">
        <v>135</v>
      </c>
      <c r="F321" s="220" t="s">
        <v>533</v>
      </c>
      <c r="L321" s="141"/>
      <c r="M321" s="250"/>
      <c r="N321" s="251"/>
      <c r="O321" s="251"/>
      <c r="P321" s="251"/>
      <c r="Q321" s="251"/>
      <c r="R321" s="251"/>
      <c r="S321" s="251"/>
      <c r="T321" s="252"/>
      <c r="AT321" s="140" t="s">
        <v>135</v>
      </c>
      <c r="AU321" s="140" t="s">
        <v>142</v>
      </c>
    </row>
    <row r="322" spans="2:12" s="140" customFormat="1" ht="7.5" customHeight="1">
      <c r="B322" s="163"/>
      <c r="C322" s="164"/>
      <c r="D322" s="164"/>
      <c r="E322" s="164"/>
      <c r="F322" s="164"/>
      <c r="G322" s="164"/>
      <c r="H322" s="164"/>
      <c r="I322" s="164"/>
      <c r="J322" s="164"/>
      <c r="K322" s="164"/>
      <c r="L322" s="141"/>
    </row>
    <row r="323" spans="12:43" ht="14.25" customHeight="1">
      <c r="L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</row>
  </sheetData>
  <sheetProtection password="CC55" sheet="1"/>
  <autoFilter ref="C90:K90"/>
  <mergeCells count="12">
    <mergeCell ref="E81:H81"/>
    <mergeCell ref="E83:H83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9:H7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6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568</v>
      </c>
      <c r="G1" s="121" t="s">
        <v>569</v>
      </c>
      <c r="H1" s="121"/>
      <c r="I1" s="82"/>
      <c r="J1" s="84" t="s">
        <v>570</v>
      </c>
      <c r="K1" s="83" t="s">
        <v>89</v>
      </c>
      <c r="L1" s="84" t="s">
        <v>571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534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ROUND(SUM($BE$86:$BE$99),2)</f>
        <v>0</v>
      </c>
      <c r="I32" s="155">
        <v>0.21</v>
      </c>
      <c r="J32" s="154">
        <f>ROUND(SUM($BE$86:$BE$99)*$I$32,2)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ROUND(SUM($BF$86:$BF$99),2)</f>
        <v>0</v>
      </c>
      <c r="I33" s="155">
        <v>0.15</v>
      </c>
      <c r="J33" s="154">
        <f>ROUND(SUM($BF$86:$BF$99)*$I$33,2)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108a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ROUND($J$86,2)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535</v>
      </c>
      <c r="E61" s="176"/>
      <c r="F61" s="176"/>
      <c r="G61" s="176"/>
      <c r="H61" s="176"/>
      <c r="I61" s="176"/>
      <c r="J61" s="177">
        <f>ROUND($J$87,2)</f>
        <v>0</v>
      </c>
      <c r="K61" s="178"/>
    </row>
    <row r="62" spans="2:11" s="179" customFormat="1" ht="21" customHeight="1">
      <c r="B62" s="180"/>
      <c r="D62" s="181" t="s">
        <v>536</v>
      </c>
      <c r="E62" s="181"/>
      <c r="F62" s="181"/>
      <c r="G62" s="181"/>
      <c r="H62" s="181"/>
      <c r="I62" s="181"/>
      <c r="J62" s="182">
        <f>ROUND($J$88,2)</f>
        <v>0</v>
      </c>
      <c r="K62" s="183"/>
    </row>
    <row r="63" spans="2:11" s="179" customFormat="1" ht="21" customHeight="1">
      <c r="B63" s="180"/>
      <c r="D63" s="181" t="s">
        <v>537</v>
      </c>
      <c r="E63" s="181"/>
      <c r="F63" s="181"/>
      <c r="G63" s="181"/>
      <c r="H63" s="181"/>
      <c r="I63" s="181"/>
      <c r="J63" s="182">
        <f>ROUND($J$91,2)</f>
        <v>0</v>
      </c>
      <c r="K63" s="183"/>
    </row>
    <row r="64" spans="2:11" s="179" customFormat="1" ht="21" customHeight="1">
      <c r="B64" s="180"/>
      <c r="D64" s="181" t="s">
        <v>538</v>
      </c>
      <c r="E64" s="181"/>
      <c r="F64" s="181"/>
      <c r="G64" s="181"/>
      <c r="H64" s="181"/>
      <c r="I64" s="181"/>
      <c r="J64" s="182">
        <f>ROUND($J$94,2)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109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43" s="124" customFormat="1" ht="15.75" customHeight="1">
      <c r="B75" s="130"/>
      <c r="C75" s="134" t="s">
        <v>91</v>
      </c>
      <c r="L75" s="130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108a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110</v>
      </c>
      <c r="D85" s="187" t="s">
        <v>58</v>
      </c>
      <c r="E85" s="187" t="s">
        <v>54</v>
      </c>
      <c r="F85" s="187" t="s">
        <v>111</v>
      </c>
      <c r="G85" s="187" t="s">
        <v>112</v>
      </c>
      <c r="H85" s="187" t="s">
        <v>113</v>
      </c>
      <c r="I85" s="187" t="s">
        <v>114</v>
      </c>
      <c r="J85" s="187" t="s">
        <v>115</v>
      </c>
      <c r="K85" s="188" t="s">
        <v>116</v>
      </c>
      <c r="L85" s="185"/>
      <c r="M85" s="189" t="s">
        <v>117</v>
      </c>
      <c r="N85" s="190" t="s">
        <v>43</v>
      </c>
      <c r="O85" s="190" t="s">
        <v>118</v>
      </c>
      <c r="P85" s="190" t="s">
        <v>119</v>
      </c>
      <c r="Q85" s="190" t="s">
        <v>120</v>
      </c>
      <c r="R85" s="190" t="s">
        <v>121</v>
      </c>
      <c r="S85" s="190" t="s">
        <v>122</v>
      </c>
      <c r="T85" s="191" t="s">
        <v>123</v>
      </c>
    </row>
    <row r="86" spans="2:63" s="140" customFormat="1" ht="30" customHeight="1">
      <c r="B86" s="141"/>
      <c r="C86" s="173" t="s">
        <v>98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99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539</v>
      </c>
      <c r="F87" s="200" t="s">
        <v>540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157</v>
      </c>
      <c r="AT87" s="199" t="s">
        <v>72</v>
      </c>
      <c r="AU87" s="199" t="s">
        <v>73</v>
      </c>
      <c r="AY87" s="199" t="s">
        <v>126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541</v>
      </c>
      <c r="F88" s="206" t="s">
        <v>542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157</v>
      </c>
      <c r="AT88" s="199" t="s">
        <v>72</v>
      </c>
      <c r="AU88" s="199" t="s">
        <v>22</v>
      </c>
      <c r="AY88" s="199" t="s">
        <v>126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128</v>
      </c>
      <c r="E89" s="209" t="s">
        <v>543</v>
      </c>
      <c r="F89" s="210" t="s">
        <v>544</v>
      </c>
      <c r="G89" s="211" t="s">
        <v>131</v>
      </c>
      <c r="H89" s="212">
        <v>100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545</v>
      </c>
      <c r="AT89" s="136" t="s">
        <v>128</v>
      </c>
      <c r="AU89" s="136" t="s">
        <v>82</v>
      </c>
      <c r="AY89" s="140" t="s">
        <v>126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545</v>
      </c>
      <c r="BM89" s="136" t="s">
        <v>546</v>
      </c>
    </row>
    <row r="90" spans="2:47" s="140" customFormat="1" ht="27" customHeight="1">
      <c r="B90" s="141"/>
      <c r="D90" s="219" t="s">
        <v>135</v>
      </c>
      <c r="F90" s="220" t="s">
        <v>547</v>
      </c>
      <c r="I90" s="254"/>
      <c r="L90" s="141"/>
      <c r="M90" s="221"/>
      <c r="T90" s="222"/>
      <c r="AT90" s="140" t="s">
        <v>135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548</v>
      </c>
      <c r="F91" s="206" t="s">
        <v>549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157</v>
      </c>
      <c r="AT91" s="199" t="s">
        <v>72</v>
      </c>
      <c r="AU91" s="199" t="s">
        <v>22</v>
      </c>
      <c r="AY91" s="199" t="s">
        <v>126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128</v>
      </c>
      <c r="E92" s="209" t="s">
        <v>550</v>
      </c>
      <c r="F92" s="210" t="s">
        <v>549</v>
      </c>
      <c r="G92" s="211" t="s">
        <v>551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545</v>
      </c>
      <c r="AT92" s="136" t="s">
        <v>128</v>
      </c>
      <c r="AU92" s="136" t="s">
        <v>82</v>
      </c>
      <c r="AY92" s="140" t="s">
        <v>126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545</v>
      </c>
      <c r="BM92" s="136" t="s">
        <v>552</v>
      </c>
    </row>
    <row r="93" spans="2:47" s="140" customFormat="1" ht="16.5" customHeight="1">
      <c r="B93" s="141"/>
      <c r="D93" s="219" t="s">
        <v>135</v>
      </c>
      <c r="F93" s="220" t="s">
        <v>553</v>
      </c>
      <c r="I93" s="254"/>
      <c r="L93" s="141"/>
      <c r="M93" s="221"/>
      <c r="T93" s="222"/>
      <c r="AT93" s="140" t="s">
        <v>135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554</v>
      </c>
      <c r="F94" s="206" t="s">
        <v>555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157</v>
      </c>
      <c r="AT94" s="199" t="s">
        <v>72</v>
      </c>
      <c r="AU94" s="199" t="s">
        <v>22</v>
      </c>
      <c r="AY94" s="199" t="s">
        <v>126</v>
      </c>
      <c r="BK94" s="205">
        <f>SUM($BK$95:$BK$99)</f>
        <v>0</v>
      </c>
    </row>
    <row r="95" spans="2:65" s="140" customFormat="1" ht="15.75" customHeight="1">
      <c r="B95" s="141"/>
      <c r="C95" s="208" t="s">
        <v>142</v>
      </c>
      <c r="D95" s="208" t="s">
        <v>128</v>
      </c>
      <c r="E95" s="209" t="s">
        <v>556</v>
      </c>
      <c r="F95" s="210" t="s">
        <v>557</v>
      </c>
      <c r="G95" s="211" t="s">
        <v>131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545</v>
      </c>
      <c r="AT95" s="136" t="s">
        <v>128</v>
      </c>
      <c r="AU95" s="136" t="s">
        <v>82</v>
      </c>
      <c r="AY95" s="140" t="s">
        <v>126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545</v>
      </c>
      <c r="BM95" s="136" t="s">
        <v>558</v>
      </c>
    </row>
    <row r="96" spans="2:47" s="140" customFormat="1" ht="16.5" customHeight="1">
      <c r="B96" s="141"/>
      <c r="D96" s="219" t="s">
        <v>135</v>
      </c>
      <c r="F96" s="220" t="s">
        <v>559</v>
      </c>
      <c r="I96" s="254"/>
      <c r="L96" s="141"/>
      <c r="M96" s="221"/>
      <c r="T96" s="222"/>
      <c r="AT96" s="140" t="s">
        <v>135</v>
      </c>
      <c r="AU96" s="140" t="s">
        <v>82</v>
      </c>
    </row>
    <row r="97" spans="2:65" s="140" customFormat="1" ht="15.75" customHeight="1">
      <c r="B97" s="141"/>
      <c r="C97" s="208" t="s">
        <v>133</v>
      </c>
      <c r="D97" s="208" t="s">
        <v>128</v>
      </c>
      <c r="E97" s="209" t="s">
        <v>560</v>
      </c>
      <c r="F97" s="210" t="s">
        <v>561</v>
      </c>
      <c r="G97" s="211" t="s">
        <v>551</v>
      </c>
      <c r="H97" s="212">
        <v>374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545</v>
      </c>
      <c r="AT97" s="136" t="s">
        <v>128</v>
      </c>
      <c r="AU97" s="136" t="s">
        <v>82</v>
      </c>
      <c r="AY97" s="140" t="s">
        <v>126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545</v>
      </c>
      <c r="BM97" s="136" t="s">
        <v>562</v>
      </c>
    </row>
    <row r="98" spans="2:47" s="140" customFormat="1" ht="16.5" customHeight="1">
      <c r="B98" s="141"/>
      <c r="D98" s="219" t="s">
        <v>135</v>
      </c>
      <c r="F98" s="220" t="s">
        <v>563</v>
      </c>
      <c r="L98" s="141"/>
      <c r="M98" s="221"/>
      <c r="T98" s="222"/>
      <c r="AT98" s="140" t="s">
        <v>135</v>
      </c>
      <c r="AU98" s="140" t="s">
        <v>82</v>
      </c>
    </row>
    <row r="99" spans="2:51" s="140" customFormat="1" ht="15.75" customHeight="1">
      <c r="B99" s="229"/>
      <c r="D99" s="224" t="s">
        <v>148</v>
      </c>
      <c r="E99" s="230"/>
      <c r="F99" s="231" t="s">
        <v>564</v>
      </c>
      <c r="H99" s="232">
        <v>374</v>
      </c>
      <c r="L99" s="229"/>
      <c r="M99" s="257"/>
      <c r="N99" s="258"/>
      <c r="O99" s="258"/>
      <c r="P99" s="258"/>
      <c r="Q99" s="258"/>
      <c r="R99" s="258"/>
      <c r="S99" s="258"/>
      <c r="T99" s="259"/>
      <c r="AT99" s="230" t="s">
        <v>148</v>
      </c>
      <c r="AU99" s="230" t="s">
        <v>82</v>
      </c>
      <c r="AV99" s="230" t="s">
        <v>82</v>
      </c>
      <c r="AW99" s="230" t="s">
        <v>99</v>
      </c>
      <c r="AX99" s="230" t="s">
        <v>73</v>
      </c>
      <c r="AY99" s="230" t="s">
        <v>126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