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SO 302 (1) - SO 302 - Pře..." sheetId="2" r:id="rId2"/>
    <sheet name="SO 302 (2) - SO 302 - Pře..." sheetId="3" r:id="rId3"/>
    <sheet name="SO 302a - Vedlejší a osta..." sheetId="4" r:id="rId4"/>
  </sheets>
  <definedNames>
    <definedName name="_xlnm._FilterDatabase" localSheetId="1" hidden="1">'SO 302 (1) - SO 302 - Pře...'!$C$89:$K$89</definedName>
    <definedName name="_xlnm._FilterDatabase" localSheetId="2" hidden="1">'SO 302 (2) - SO 302 - Pře...'!$C$86:$K$86</definedName>
    <definedName name="_xlnm._FilterDatabase" localSheetId="3" hidden="1">'SO 302a - Vedlejší a osta...'!$C$83:$K$83</definedName>
    <definedName name="_xlnm.Print_Titles" localSheetId="0">'Rekapitulace stavby'!$49:$49</definedName>
    <definedName name="_xlnm.Print_Titles" localSheetId="1">'SO 302 (1) - SO 302 - Pře...'!$89:$89</definedName>
    <definedName name="_xlnm.Print_Titles" localSheetId="2">'SO 302 (2) - SO 302 - Pře...'!$86:$86</definedName>
    <definedName name="_xlnm.Print_Titles" localSheetId="3">'SO 302a - Vedlejší a osta...'!$83:$83</definedName>
    <definedName name="_xlnm.Print_Area" localSheetId="0">'Rekapitulace stavby'!$D$4:$AO$33,'Rekapitulace stavby'!$C$39:$AQ$56</definedName>
    <definedName name="_xlnm.Print_Area" localSheetId="1">'SO 302 (1) - SO 302 - Pře...'!$C$4:$J$38,'SO 302 (1) - SO 302 - Pře...'!$C$44:$J$69,'SO 302 (1) - SO 302 - Pře...'!$C$75:$K$199</definedName>
    <definedName name="_xlnm.Print_Area" localSheetId="2">'SO 302 (2) - SO 302 - Pře...'!$C$4:$J$38,'SO 302 (2) - SO 302 - Pře...'!$C$44:$J$66,'SO 302 (2) - SO 302 - Pře...'!$C$72:$K$119</definedName>
    <definedName name="_xlnm.Print_Area" localSheetId="3">'SO 302a - Vedlejší a osta...'!$C$4:$J$38,'SO 302a - Vedlejší a osta...'!$C$44:$J$63,'SO 302a - Vedlejší a osta...'!$C$69:$K$88</definedName>
  </definedNames>
  <calcPr fullCalcOnLoad="1"/>
</workbook>
</file>

<file path=xl/sharedStrings.xml><?xml version="1.0" encoding="utf-8"?>
<sst xmlns="http://schemas.openxmlformats.org/spreadsheetml/2006/main" count="1691" uniqueCount="396">
  <si>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</si>
  <si>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</si>
  <si>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</si>
  <si>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</si>
  <si>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</si>
  <si>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</si>
  <si>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</si>
  <si>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</si>
  <si>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</si>
  <si>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</si>
  <si>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</si>
  <si>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</si>
  <si>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</si>
  <si>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</si>
  <si>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</si>
  <si>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</si>
  <si>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</si>
  <si>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</si>
  <si>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</si>
  <si>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</si>
  <si>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</si>
  <si>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</si>
  <si>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</si>
  <si>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</si>
  <si>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</si>
  <si>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</si>
  <si>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</si>
  <si>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</si>
  <si>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</si>
  <si>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</si>
  <si>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</si>
  <si>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</si>
  <si>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</si>
  <si>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</si>
  <si>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</si>
  <si>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</si>
  <si>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</si>
  <si>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</si>
  <si>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</si>
  <si>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</si>
  <si>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</si>
  <si>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</si>
  <si>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</si>
  <si>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</si>
  <si>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</si>
  <si>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</si>
  <si>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</si>
  <si>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</si>
  <si>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</si>
  <si>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</si>
  <si>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</si>
  <si>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</si>
  <si>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</si>
  <si>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</si>
  <si>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</si>
  <si>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</si>
  <si>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</si>
  <si>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</si>
  <si>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</si>
  <si>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</si>
  <si>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</si>
  <si>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</si>
  <si>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</si>
  <si>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</si>
  <si>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</si>
  <si>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</si>
  <si>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</si>
  <si>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</si>
  <si>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</si>
  <si>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</si>
  <si>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</si>
  <si>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</si>
  <si>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</si>
  <si>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</si>
  <si>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</si>
  <si>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</si>
  <si>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</si>
  <si>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302</t>
  </si>
  <si>
    <t>SO 302 - Přeložka vodovodu SČVK</t>
  </si>
  <si>
    <t>STA</t>
  </si>
  <si>
    <t>{92A929C7-4A9F-49A2-951B-260AB764FBBA}</t>
  </si>
  <si>
    <t>827 19</t>
  </si>
  <si>
    <t>2</t>
  </si>
  <si>
    <t>SO 302 (1)</t>
  </si>
  <si>
    <t>Soupis</t>
  </si>
  <si>
    <t>{B29BAC17-FE68-4DD4-9333-A5383DE123E1}</t>
  </si>
  <si>
    <t>SO 302 (2)</t>
  </si>
  <si>
    <t>SO 302 - Přeložka vodovodu SČVK - STAVEBNÍ ČÁST</t>
  </si>
  <si>
    <t>{35516DEB-8C27-4FD0-871C-58C50BB0DE4E}</t>
  </si>
  <si>
    <t>SO 302a</t>
  </si>
  <si>
    <t>Vedlejší a ostatní náklady</t>
  </si>
  <si>
    <t>{07D4084C-B739-470A-B1BF-BAB970E28A37}</t>
  </si>
  <si>
    <t>Zpět na list:</t>
  </si>
  <si>
    <t>KRYCÍ LIST SOUPISU</t>
  </si>
  <si>
    <t>Objekt:</t>
  </si>
  <si>
    <t>SO 302 - SO 302 - Přeložka vodovodu SČVK</t>
  </si>
  <si>
    <t>Soupis:</t>
  </si>
  <si>
    <t>SO 302 (1) - SO 302 - Přeložka vodovodu SČVK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</si>
  <si>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</si>
  <si>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</si>
  <si>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</si>
  <si>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</si>
  <si>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</si>
  <si>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</si>
  <si>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</si>
  <si>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</si>
  <si>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</si>
  <si>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</si>
  <si>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</si>
  <si>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</si>
  <si>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</si>
  <si>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</si>
  <si>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</si>
  <si>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</si>
  <si>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</si>
  <si>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</si>
  <si>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</si>
  <si>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</si>
  <si>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</si>
  <si>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</si>
  <si>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</si>
  <si>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</si>
  <si>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</si>
  <si>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</si>
  <si>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</si>
  <si>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</si>
  <si>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</si>
  <si>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</si>
  <si>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</si>
  <si>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</si>
  <si>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</si>
  <si>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</si>
  <si>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</si>
  <si>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</si>
  <si>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</si>
  <si>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2014 02</t>
  </si>
  <si>
    <t>4</t>
  </si>
  <si>
    <t>1790837383</t>
  </si>
  <si>
    <t>PP</t>
  </si>
  <si>
    <t>Hloubení zapažených i nezapažených rýh šířky přes 600 do 2 000 mm s urovnáním dna do předepsaného profilu a spádu v hornině tř. 3 přes 100 do 1 000 m3</t>
  </si>
  <si>
    <t>VV</t>
  </si>
  <si>
    <t>VÝPOČET Z PROGRAMU + ZR-1-04690,ZR-1-07691</t>
  </si>
  <si>
    <t>873,0</t>
  </si>
  <si>
    <t>132201209</t>
  </si>
  <si>
    <t>Příplatek za lepivost k hloubení rýh š do 2000 mm v hornině tř. 3</t>
  </si>
  <si>
    <t>511362932</t>
  </si>
  <si>
    <t>Hloubení zapažených i nezapažených rýh šířky přes 600 do 2 000 mm s urovnáním dna do předepsaného profilu a spádu v hornině tř. 3 Příplatek k cenám za lepivost horniny tř. 3</t>
  </si>
  <si>
    <t>873*0,5 'Přepočtené koeficientem množství</t>
  </si>
  <si>
    <t>3</t>
  </si>
  <si>
    <t>151101101</t>
  </si>
  <si>
    <t>Zřízení příložného pažení a rozepření stěn rýh hl do 2 m</t>
  </si>
  <si>
    <t>m2</t>
  </si>
  <si>
    <t>1386297574</t>
  </si>
  <si>
    <t>Zřízení pažení a rozepření stěn rýh pro podzemní vedení pro všechny šířky rýhy příložné pro jakoukoliv mezerovitost, hloubky do 2 m</t>
  </si>
  <si>
    <t>1247,0</t>
  </si>
  <si>
    <t>151101111</t>
  </si>
  <si>
    <t>Odstranění příložného pažení a rozepření stěn rýh hl do 2 m</t>
  </si>
  <si>
    <t>-831268964</t>
  </si>
  <si>
    <t>Odstranění pažení a rozepření stěn rýh pro podzemní vedení s uložením materiálu na vzdálenost do 3 m od kraje výkopu příložné, hloubky do 2 m</t>
  </si>
  <si>
    <t>5</t>
  </si>
  <si>
    <t>161101101</t>
  </si>
  <si>
    <t>Svislé přemístění výkopku z horniny tř. 1 až 4 hl výkopu do 2,5 m</t>
  </si>
  <si>
    <t>-1203412494</t>
  </si>
  <si>
    <t>Svislé přemístění výkopku bez naložení do dopravní nádoby avšak s vyprázdněním dopravní nádoby na hromadu nebo do dopravního prostředku z horniny tř. 1 až 4, při hloubce výkopu přes 1 do 2,5 m</t>
  </si>
  <si>
    <t>6</t>
  </si>
  <si>
    <t>162601102</t>
  </si>
  <si>
    <t>Vodorovné přemístění do 5000 m výkopku/sypaniny z horniny tř. 1 až 4</t>
  </si>
  <si>
    <t>1965482163</t>
  </si>
  <si>
    <t>Vodorovné přemístění výkopku nebo sypaniny po suchu na obvyklém dopravním prostředku, bez naložení výkopku, avšak se složením bez rozhrnutí z horniny tř. 1 až 4 na vzdálenost přes 4 000 do 5 000 m</t>
  </si>
  <si>
    <t>"přebytek výkopu" 333,9</t>
  </si>
  <si>
    <t>7</t>
  </si>
  <si>
    <t>171201206</t>
  </si>
  <si>
    <t>Poplatek za skládku - ostatní zemina</t>
  </si>
  <si>
    <t>t</t>
  </si>
  <si>
    <t>-520115805</t>
  </si>
  <si>
    <t>333,9*1,7 'Přepočtené koeficientem množství</t>
  </si>
  <si>
    <t>8</t>
  </si>
  <si>
    <t>174201101</t>
  </si>
  <si>
    <t>Zásyp jam, šachet rýh nebo kolem objektů sypaninou bez zhutnění</t>
  </si>
  <si>
    <t>-1853022487</t>
  </si>
  <si>
    <t>Zásyp sypaninou z jakékoliv horniny s uložením výkopku ve vrstvách bez zhutnění jam, šachet, rýh nebo kolem objektů v těchto vykopávkách</t>
  </si>
  <si>
    <t>539,1</t>
  </si>
  <si>
    <t>9</t>
  </si>
  <si>
    <t>M</t>
  </si>
  <si>
    <t>583442290</t>
  </si>
  <si>
    <t>štěrkodrť frakce 0-125</t>
  </si>
  <si>
    <t>1590909665</t>
  </si>
  <si>
    <t>kamenivo přírodní drcené hutné pro stavební účely PDK (drobné, hrubé a štěrkodrť) štěrkodrtě ČSN EN 13043 frakce   0-125  MN</t>
  </si>
  <si>
    <t>539,1*1,67 'Přepočtené koeficientem množství</t>
  </si>
  <si>
    <t>175101101</t>
  </si>
  <si>
    <t>Obsypání potrubí bez prohození sypaniny z hornin tř. 1 až 4 uloženým do 3 m od kraje výkopu</t>
  </si>
  <si>
    <t>-1613722210</t>
  </si>
  <si>
    <t>Obsypání potrubí sypaninou z vhodných hornin tř. 1 až 4 nebo materiálem připraveným podél výkopu ve vzdálenosti do 3 m od jeho kraje, pro jakoukoliv hloubku výkopu a míru zhutnění bez prohození sypaniny</t>
  </si>
  <si>
    <t>ZR-1-07691</t>
  </si>
  <si>
    <t>198,2</t>
  </si>
  <si>
    <t>11</t>
  </si>
  <si>
    <t>583373450</t>
  </si>
  <si>
    <t>štěrkopísek frakce 0-32 (D)</t>
  </si>
  <si>
    <t>1375471975</t>
  </si>
  <si>
    <t>kamenivo přírodní těžené pro stavební účely  PTK  (drobné, hrubé, štěrkopísky) štěrkopísky ČSN 72  1511-2 frakce   0-32 pískovna Světlá</t>
  </si>
  <si>
    <t>198,2*1,67 'Přepočtené koeficientem množství</t>
  </si>
  <si>
    <t>12</t>
  </si>
  <si>
    <t>181951102</t>
  </si>
  <si>
    <t>Úprava pláně v hornině tř. 1 až 4 se zhutněním</t>
  </si>
  <si>
    <t>601738464</t>
  </si>
  <si>
    <t>Úprava pláně vyrovnáním výškových rozdílů v hornině tř. 1 až 4 se zhutněním</t>
  </si>
  <si>
    <t>TZ - ZR-6-09627</t>
  </si>
  <si>
    <t>60,0</t>
  </si>
  <si>
    <t>Vodorovné konstrukce</t>
  </si>
  <si>
    <t>13</t>
  </si>
  <si>
    <t>451573111</t>
  </si>
  <si>
    <t>Lože pod potrubí otevřený výkop ze štěrkopísku</t>
  </si>
  <si>
    <t>1673790814</t>
  </si>
  <si>
    <t>Lože pod potrubí, stoky a drobné objekty v otevřeném výkopu z písku a štěrkopísku do 63 mm</t>
  </si>
  <si>
    <t>75,9</t>
  </si>
  <si>
    <t>Trubní vedení</t>
  </si>
  <si>
    <t>14</t>
  </si>
  <si>
    <t>891421221</t>
  </si>
  <si>
    <t>Montáž vodovodních šoupátek s ručním kolečkem v šachtách DN 500</t>
  </si>
  <si>
    <t>kus</t>
  </si>
  <si>
    <t>-1977554811</t>
  </si>
  <si>
    <t>Montáž vodovodních armatur na potrubí šoupátek v šachtách s ručním kolečkem DN 500</t>
  </si>
  <si>
    <t>ZR-2-06409</t>
  </si>
  <si>
    <t>422211250</t>
  </si>
  <si>
    <t>šoupátko s přírubami, voda, kat.č.: 4000E2 DN 500 mm PN 10</t>
  </si>
  <si>
    <t>-321556319</t>
  </si>
  <si>
    <t>šoupátka do PN 40 šoupátka z tvárné litiny GGG 400 - DIN 1693 šoupátka s přírubami krátká pitná voda, neagresívní odpadní voda kat.č.: 4000E2 DN 500 mm PN 10</t>
  </si>
  <si>
    <t>16</t>
  </si>
  <si>
    <t>780050060000</t>
  </si>
  <si>
    <t>KOLO RUČNÍ DN 500-600</t>
  </si>
  <si>
    <t>-1797166041</t>
  </si>
  <si>
    <t>RUČNÍ KOLA PRO ŠOUPÁTKA "A" A "E2" DN 500-600</t>
  </si>
  <si>
    <t>17</t>
  </si>
  <si>
    <t>891424121</t>
  </si>
  <si>
    <t>Montáž kompenzátorů nebo montážních vložek DN 500</t>
  </si>
  <si>
    <t>61547561</t>
  </si>
  <si>
    <t>Montáž vodovodních armatur na potrubí kompenzátorů ucpávkových a gumových nebo montážních vložek DN 500</t>
  </si>
  <si>
    <t>18</t>
  </si>
  <si>
    <t>42221125</t>
  </si>
  <si>
    <t>montážní vložka, DN 500 mm PN 25</t>
  </si>
  <si>
    <t>-1168225341</t>
  </si>
  <si>
    <t>19</t>
  </si>
  <si>
    <t>892441111</t>
  </si>
  <si>
    <t>Tlaková zkouška vodou potrubí DN 600</t>
  </si>
  <si>
    <t>m</t>
  </si>
  <si>
    <t>-1340982371</t>
  </si>
  <si>
    <t>Tlakové zkoušky vodou na potrubí DN 600</t>
  </si>
  <si>
    <t>270,8</t>
  </si>
  <si>
    <t>20</t>
  </si>
  <si>
    <t>892463121</t>
  </si>
  <si>
    <t>Proplach a desinfekce vodovodního potrubí DN 600</t>
  </si>
  <si>
    <t>-1520360822</t>
  </si>
  <si>
    <t>270,8*3</t>
  </si>
  <si>
    <t>892443111R</t>
  </si>
  <si>
    <t>Zaplavení stávajícího potrubí popílkem</t>
  </si>
  <si>
    <t>431352365</t>
  </si>
  <si>
    <t>233,0</t>
  </si>
  <si>
    <t>22</t>
  </si>
  <si>
    <t>894812613</t>
  </si>
  <si>
    <t>Vyříznutí a utěsnění otvoru ve stěně DN 600</t>
  </si>
  <si>
    <t>793206297</t>
  </si>
  <si>
    <t>23</t>
  </si>
  <si>
    <t>899713111</t>
  </si>
  <si>
    <t>Orientační plastové tyče s prefabrikovaným základem</t>
  </si>
  <si>
    <t>1664609432</t>
  </si>
  <si>
    <t>Ostatní konstrukce a práce-bourání</t>
  </si>
  <si>
    <t>24</t>
  </si>
  <si>
    <t>960111221</t>
  </si>
  <si>
    <t>Bourání konstrukcí z dílců prefabrikovaných betonových a železobetonových</t>
  </si>
  <si>
    <t>-1782794591</t>
  </si>
  <si>
    <t>Bourání konstrukcí vodních staveb s naložením vybouraných hmot a suti na dopravní prostředek nebo s odklizením na hromady do vzdálenosti 20 m z dílců prefabrikovaných betonových a železobetonových</t>
  </si>
  <si>
    <t>25,6</t>
  </si>
  <si>
    <t>99</t>
  </si>
  <si>
    <t>Přesun hmot</t>
  </si>
  <si>
    <t>25</t>
  </si>
  <si>
    <t>998272201</t>
  </si>
  <si>
    <t>Přesun hmot pro trubní vedení z ocelových trub svařovaných otevřený výkop</t>
  </si>
  <si>
    <t>430793440</t>
  </si>
  <si>
    <t>Přesun hmot pro trubní vedení z ocelových trub svařovaných pro vodovody, plynovody, teplovody, shybky, produktovody v otevřeném výkopu dopravní vzdálenost do 15 m</t>
  </si>
  <si>
    <t>Práce a dodávky M</t>
  </si>
  <si>
    <t>23-M</t>
  </si>
  <si>
    <t>Montáže potrubí</t>
  </si>
  <si>
    <t>26</t>
  </si>
  <si>
    <t>230011183</t>
  </si>
  <si>
    <t>Montáž potrubí trouby ocelové hladké tř.11-13 D 530 mm, tl 10,0 mm</t>
  </si>
  <si>
    <t>64</t>
  </si>
  <si>
    <t>1037060547</t>
  </si>
  <si>
    <t>Montáž potrubí z trub ocelových hladkých tř. 11 až 13 D 530 mm, tl. 10,0 mm</t>
  </si>
  <si>
    <t>27</t>
  </si>
  <si>
    <t>143332440</t>
  </si>
  <si>
    <t>128</t>
  </si>
  <si>
    <t>-2116504195</t>
  </si>
  <si>
    <t>28</t>
  </si>
  <si>
    <t>286148230R</t>
  </si>
  <si>
    <t>prostupové těsnění LS 500</t>
  </si>
  <si>
    <t>1024357842</t>
  </si>
  <si>
    <t>29</t>
  </si>
  <si>
    <t>230025167</t>
  </si>
  <si>
    <t>Montáž trubní díly přivařovací tř.11-13 do 250 kg D 530 mm tl 10,0 mm</t>
  </si>
  <si>
    <t>-704752855</t>
  </si>
  <si>
    <t>Montáž trubních dílů přivařovacích hmotnosti přes 50 do 250 kg tř. 11 až 13 D 530 mm, tl. 10,0 mm</t>
  </si>
  <si>
    <t>30</t>
  </si>
  <si>
    <t>143332441</t>
  </si>
  <si>
    <t>1244987836</t>
  </si>
  <si>
    <t>31</t>
  </si>
  <si>
    <t>230030011</t>
  </si>
  <si>
    <t>Montáž trubní díly přírubové hmotnost přes 400 kg do 500 kg</t>
  </si>
  <si>
    <t>-705922999</t>
  </si>
  <si>
    <t>Montáž trubních dílů přírubových hmotnosti přes 400 do 500 kg</t>
  </si>
  <si>
    <t>32</t>
  </si>
  <si>
    <t>319465220R</t>
  </si>
  <si>
    <t>příruba přivařovací PN 25 DN 500 mm</t>
  </si>
  <si>
    <t>-1640619503</t>
  </si>
  <si>
    <t>33</t>
  </si>
  <si>
    <t>230083162</t>
  </si>
  <si>
    <t xml:space="preserve">Demontáž potrubí do 250 kg D 530 mm, tl 10,0 mm - řezání po 8m,očištění,vážení,přemístění </t>
  </si>
  <si>
    <t>1186772007</t>
  </si>
  <si>
    <t>33,0</t>
  </si>
  <si>
    <t>SO 302 (2) - SO 302 - Přeložka vodovodu SČVK - STAVEBNÍ ČÁST</t>
  </si>
  <si>
    <t xml:space="preserve">Výměry jednotlivých položek jsou převzaty z Projektové dokumentace.   + viz výkres ST-3-05419
</t>
  </si>
  <si>
    <t xml:space="preserve">    3 - Svislé a kompletní konstrukce</t>
  </si>
  <si>
    <t xml:space="preserve">      99 - Přesuny hmot a sutí</t>
  </si>
  <si>
    <t>Svislé a kompletní konstrukce</t>
  </si>
  <si>
    <t>311311911</t>
  </si>
  <si>
    <t>Nosná zeď z betonu prostého tř. C 16/20</t>
  </si>
  <si>
    <t>-148589151</t>
  </si>
  <si>
    <t>Nadzákladové zdi z betonu prostého nosné bez zvláštních nároků na vliv prostředí (X0, XC) tř. C 16/20</t>
  </si>
  <si>
    <t>311351105</t>
  </si>
  <si>
    <t>Zřízení oboustranného bednění zdí nosných</t>
  </si>
  <si>
    <t>-163539033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</si>
  <si>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</si>
  <si>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311351106</t>
  </si>
  <si>
    <t>Odstranění oboustranného bednění zdí nosných</t>
  </si>
  <si>
    <t>1857354424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</si>
  <si>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</si>
  <si>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388129760</t>
  </si>
  <si>
    <t>Montáž ŽB krycích desek prefabrikovaných kanálů pro IS hmotnosti do 6,5 t</t>
  </si>
  <si>
    <t>-1264197695</t>
  </si>
  <si>
    <t>Montáž dílců prefabrikovaných kanálů ze železobetonu pro rozvody se zalitím spár šířky do 30 mm krycích desek, hmotnosti přes 4 do 6,5 t</t>
  </si>
  <si>
    <t>5931000000</t>
  </si>
  <si>
    <t>Stropní panel 3100*3600*150</t>
  </si>
  <si>
    <t>-1601970071</t>
  </si>
  <si>
    <t>899204111</t>
  </si>
  <si>
    <t>Osazení mříží litinových včetně rámů a košů na bahno hmotnosti nad 150 kg</t>
  </si>
  <si>
    <t>1167819202</t>
  </si>
  <si>
    <t>Osazení mříží litinových včetně rámů a košů na bahno hmotnosti jednotlivě přes 150 kg</t>
  </si>
  <si>
    <t>5524436200</t>
  </si>
  <si>
    <t>Poklop litinový 700/700</t>
  </si>
  <si>
    <t>376407826</t>
  </si>
  <si>
    <t>963051313</t>
  </si>
  <si>
    <t>Bourání ŽB stropů žebrových s rovným podhledem</t>
  </si>
  <si>
    <t>-916554183</t>
  </si>
  <si>
    <t>Bourání železobetonových stropů žebrových s rovným podhledem</t>
  </si>
  <si>
    <t>976085311</t>
  </si>
  <si>
    <t>Vybourání kanalizačních rámů včetně poklopů nebo mříží pl do 0,6 m2</t>
  </si>
  <si>
    <t>1909200175</t>
  </si>
  <si>
    <t>Vybourání drobných zámečnických a jiných konstrukcí kanalizačních rámů litinových, z rýhovaného plechu nebo betonových včetně poklopů nebo mříží, plochy do 0,60 m2</t>
  </si>
  <si>
    <t>Přesuny hmot a sutí</t>
  </si>
  <si>
    <t>997013113</t>
  </si>
  <si>
    <t>Vnitrostaveništní doprava suti a vybouraných hmot pro budovy v do 12 m s použitím mechanizace</t>
  </si>
  <si>
    <t>-2015675893</t>
  </si>
  <si>
    <t>Vnitrostaveništní doprava suti a vybouraných hmot vodorovně do 50 m svisle s použitím mechanizace pro budovy a haly výšky přes 9 do 12 m</t>
  </si>
  <si>
    <t>997013501</t>
  </si>
  <si>
    <t>Odvoz suti a vybouraných hmot na skládku nebo meziskládku do 1 km se složením</t>
  </si>
  <si>
    <t>-1401059298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</si>
  <si>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</si>
  <si>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</si>
  <si>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</si>
  <si>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2066716012</t>
  </si>
  <si>
    <t>Odvoz suti a vybouraných hmot na skládku nebo meziskládku se složením, na vzdálenost Příplatek k ceně za každý další i započatý 1 km přes 1 km</t>
  </si>
  <si>
    <t>4,509*14 'Přepočtené koeficientem množství</t>
  </si>
  <si>
    <t>998276101</t>
  </si>
  <si>
    <t>Přesun hmot pro trubní vedení z trub z plastických hmot otevřený výkop</t>
  </si>
  <si>
    <t>-1675129868</t>
  </si>
  <si>
    <t>Přesun hmot pro trubní vedení hloubené z trub z plastických hmot nebo sklolaminátových pro vodovody nebo kanalizace v otevřeném výkopu dopravní vzdálenost do 15 m</t>
  </si>
  <si>
    <t>SO 302a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</si>
  <si>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</si>
  <si>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</si>
  <si>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</si>
  <si>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</si>
  <si>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</si>
  <si>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</si>
  <si>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</si>
  <si>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1024</t>
  </si>
  <si>
    <t>585025959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</si>
  <si>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</si>
  <si>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</si>
  <si>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</si>
  <si>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</si>
  <si>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</si>
  <si>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</si>
  <si>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</si>
  <si>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</si>
  <si>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ocelový oblouk 530/10 s cementovou vystýlkou a vnější ochrannou 2x zákl.nátěr a asfaltovou izolací</t>
  </si>
  <si>
    <t>trubka ocelová PN 25 530/10 s cementovou vystýlkou a vnější ochrannou 2x zákl.nátěr a asfaltovou izolací</t>
  </si>
  <si>
    <t>kpl.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</si>
</sst>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2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36" fillId="17" borderId="0" xfId="36" applyFill="1" applyAlignment="1">
      <alignment horizontal="left" vertical="top"/>
    </xf>
    <xf numFmtId="0" fontId="51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2" fillId="17" borderId="0" xfId="36" applyFont="1" applyFill="1" applyAlignment="1" applyProtection="1">
      <alignment horizontal="left" vertical="center"/>
      <protection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8" xfId="0" applyFont="1" applyFill="1" applyBorder="1" applyAlignment="1">
      <alignment horizontal="righ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17" borderId="0" xfId="0" applyFont="1" applyFill="1" applyAlignment="1" applyProtection="1">
      <alignment horizontal="left" vertical="top"/>
      <protection/>
    </xf>
    <xf numFmtId="0" fontId="52" fillId="17" borderId="0" xfId="36" applyFont="1" applyFill="1" applyAlignment="1" applyProtection="1">
      <alignment horizontal="left" vertical="center"/>
      <protection/>
    </xf>
    <xf numFmtId="0" fontId="36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18" borderId="36" xfId="0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1" fillId="0" borderId="31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2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 vertical="center" wrapText="1"/>
      <protection/>
    </xf>
    <xf numFmtId="168" fontId="0" fillId="0" borderId="36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9AC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A7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5E3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421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9ACE.tmp" descr="D:\KROSplusData\System\Temp\radC9AC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A77C.tmp" descr="D:\KROSplusData\System\Temp\rad6A7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5E3C.tmp" descr="D:\KROSplusData\System\Temp\radB5E3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4210.tmp" descr="D:\KROSplusData\System\Temp\rad642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386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387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01" t="s">
        <v>6</v>
      </c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13" t="s">
        <v>15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Q5" s="12"/>
      <c r="BE5" s="91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2" t="s">
        <v>18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Q6" s="12"/>
      <c r="BE6" s="102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102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102"/>
      <c r="BS8" s="6" t="s">
        <v>27</v>
      </c>
    </row>
    <row r="9" spans="2:71" s="2" customFormat="1" ht="15" customHeight="1">
      <c r="B9" s="10"/>
      <c r="AQ9" s="12"/>
      <c r="BE9" s="102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102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102"/>
      <c r="BS11" s="6" t="s">
        <v>19</v>
      </c>
    </row>
    <row r="12" spans="2:71" s="2" customFormat="1" ht="7.5" customHeight="1">
      <c r="B12" s="10"/>
      <c r="AQ12" s="12"/>
      <c r="BE12" s="102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102"/>
      <c r="BS13" s="6" t="s">
        <v>19</v>
      </c>
    </row>
    <row r="14" spans="2:71" s="2" customFormat="1" ht="15.75" customHeight="1">
      <c r="B14" s="10"/>
      <c r="E14" s="115" t="s">
        <v>33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8" t="s">
        <v>31</v>
      </c>
      <c r="AN14" s="20" t="s">
        <v>33</v>
      </c>
      <c r="AQ14" s="12"/>
      <c r="BE14" s="102"/>
      <c r="BS14" s="6" t="s">
        <v>7</v>
      </c>
    </row>
    <row r="15" spans="2:71" s="2" customFormat="1" ht="7.5" customHeight="1">
      <c r="B15" s="10"/>
      <c r="AQ15" s="12"/>
      <c r="BE15" s="102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102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10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10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10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116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Q20" s="12"/>
      <c r="BE20" s="10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10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0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17">
        <f>ROUND($AG$51,2)</f>
        <v>0</v>
      </c>
      <c r="AL23" s="118"/>
      <c r="AM23" s="118"/>
      <c r="AN23" s="118"/>
      <c r="AO23" s="118"/>
      <c r="AQ23" s="25"/>
      <c r="BE23" s="111"/>
    </row>
    <row r="24" spans="2:57" s="6" customFormat="1" ht="7.5" customHeight="1">
      <c r="B24" s="22"/>
      <c r="AQ24" s="25"/>
      <c r="BE24" s="111"/>
    </row>
    <row r="25" spans="2:57" s="6" customFormat="1" ht="14.25" customHeight="1">
      <c r="B25" s="22"/>
      <c r="L25" s="119" t="s">
        <v>40</v>
      </c>
      <c r="M25" s="111"/>
      <c r="N25" s="111"/>
      <c r="O25" s="111"/>
      <c r="W25" s="119" t="s">
        <v>41</v>
      </c>
      <c r="X25" s="111"/>
      <c r="Y25" s="111"/>
      <c r="Z25" s="111"/>
      <c r="AA25" s="111"/>
      <c r="AB25" s="111"/>
      <c r="AC25" s="111"/>
      <c r="AD25" s="111"/>
      <c r="AE25" s="111"/>
      <c r="AK25" s="119" t="s">
        <v>42</v>
      </c>
      <c r="AL25" s="111"/>
      <c r="AM25" s="111"/>
      <c r="AN25" s="111"/>
      <c r="AO25" s="111"/>
      <c r="AQ25" s="25"/>
      <c r="BE25" s="111"/>
    </row>
    <row r="26" spans="2:57" s="6" customFormat="1" ht="15" customHeight="1">
      <c r="B26" s="26"/>
      <c r="D26" s="27" t="s">
        <v>43</v>
      </c>
      <c r="F26" s="27" t="s">
        <v>44</v>
      </c>
      <c r="L26" s="85">
        <v>0.21</v>
      </c>
      <c r="M26" s="86"/>
      <c r="N26" s="86"/>
      <c r="O26" s="86"/>
      <c r="W26" s="87">
        <f>ROUND($AZ$51,2)</f>
        <v>0</v>
      </c>
      <c r="X26" s="86"/>
      <c r="Y26" s="86"/>
      <c r="Z26" s="86"/>
      <c r="AA26" s="86"/>
      <c r="AB26" s="86"/>
      <c r="AC26" s="86"/>
      <c r="AD26" s="86"/>
      <c r="AE26" s="86"/>
      <c r="AK26" s="87">
        <f>ROUND($AV$51,2)</f>
        <v>0</v>
      </c>
      <c r="AL26" s="86"/>
      <c r="AM26" s="86"/>
      <c r="AN26" s="86"/>
      <c r="AO26" s="86"/>
      <c r="AQ26" s="28"/>
      <c r="BE26" s="86"/>
    </row>
    <row r="27" spans="2:57" s="6" customFormat="1" ht="15" customHeight="1">
      <c r="B27" s="26"/>
      <c r="F27" s="27" t="s">
        <v>45</v>
      </c>
      <c r="L27" s="85">
        <v>0.15</v>
      </c>
      <c r="M27" s="86"/>
      <c r="N27" s="86"/>
      <c r="O27" s="86"/>
      <c r="W27" s="87">
        <f>ROUND($BA$51,2)</f>
        <v>0</v>
      </c>
      <c r="X27" s="86"/>
      <c r="Y27" s="86"/>
      <c r="Z27" s="86"/>
      <c r="AA27" s="86"/>
      <c r="AB27" s="86"/>
      <c r="AC27" s="86"/>
      <c r="AD27" s="86"/>
      <c r="AE27" s="86"/>
      <c r="AK27" s="87">
        <f>ROUND($AW$51,2)</f>
        <v>0</v>
      </c>
      <c r="AL27" s="86"/>
      <c r="AM27" s="86"/>
      <c r="AN27" s="86"/>
      <c r="AO27" s="86"/>
      <c r="AQ27" s="28"/>
      <c r="BE27" s="86"/>
    </row>
    <row r="28" spans="2:57" s="6" customFormat="1" ht="15" customHeight="1" hidden="1">
      <c r="B28" s="26"/>
      <c r="F28" s="27" t="s">
        <v>46</v>
      </c>
      <c r="L28" s="85">
        <v>0.21</v>
      </c>
      <c r="M28" s="86"/>
      <c r="N28" s="86"/>
      <c r="O28" s="86"/>
      <c r="W28" s="87">
        <f>ROUND($BB$51,2)</f>
        <v>0</v>
      </c>
      <c r="X28" s="86"/>
      <c r="Y28" s="86"/>
      <c r="Z28" s="86"/>
      <c r="AA28" s="86"/>
      <c r="AB28" s="86"/>
      <c r="AC28" s="86"/>
      <c r="AD28" s="86"/>
      <c r="AE28" s="86"/>
      <c r="AK28" s="87">
        <v>0</v>
      </c>
      <c r="AL28" s="86"/>
      <c r="AM28" s="86"/>
      <c r="AN28" s="86"/>
      <c r="AO28" s="86"/>
      <c r="AQ28" s="28"/>
      <c r="BE28" s="86"/>
    </row>
    <row r="29" spans="2:57" s="6" customFormat="1" ht="15" customHeight="1" hidden="1">
      <c r="B29" s="26"/>
      <c r="F29" s="27" t="s">
        <v>47</v>
      </c>
      <c r="L29" s="85">
        <v>0.15</v>
      </c>
      <c r="M29" s="86"/>
      <c r="N29" s="86"/>
      <c r="O29" s="86"/>
      <c r="W29" s="87">
        <f>ROUND($BC$51,2)</f>
        <v>0</v>
      </c>
      <c r="X29" s="86"/>
      <c r="Y29" s="86"/>
      <c r="Z29" s="86"/>
      <c r="AA29" s="86"/>
      <c r="AB29" s="86"/>
      <c r="AC29" s="86"/>
      <c r="AD29" s="86"/>
      <c r="AE29" s="86"/>
      <c r="AK29" s="87">
        <v>0</v>
      </c>
      <c r="AL29" s="86"/>
      <c r="AM29" s="86"/>
      <c r="AN29" s="86"/>
      <c r="AO29" s="86"/>
      <c r="AQ29" s="28"/>
      <c r="BE29" s="86"/>
    </row>
    <row r="30" spans="2:57" s="6" customFormat="1" ht="15" customHeight="1" hidden="1">
      <c r="B30" s="26"/>
      <c r="F30" s="27" t="s">
        <v>48</v>
      </c>
      <c r="L30" s="85">
        <v>0</v>
      </c>
      <c r="M30" s="86"/>
      <c r="N30" s="86"/>
      <c r="O30" s="86"/>
      <c r="W30" s="87">
        <f>ROUND($BD$51,2)</f>
        <v>0</v>
      </c>
      <c r="X30" s="86"/>
      <c r="Y30" s="86"/>
      <c r="Z30" s="86"/>
      <c r="AA30" s="86"/>
      <c r="AB30" s="86"/>
      <c r="AC30" s="86"/>
      <c r="AD30" s="86"/>
      <c r="AE30" s="86"/>
      <c r="AK30" s="87">
        <v>0</v>
      </c>
      <c r="AL30" s="86"/>
      <c r="AM30" s="86"/>
      <c r="AN30" s="86"/>
      <c r="AO30" s="86"/>
      <c r="AQ30" s="28"/>
      <c r="BE30" s="86"/>
    </row>
    <row r="31" spans="2:57" s="6" customFormat="1" ht="7.5" customHeight="1">
      <c r="B31" s="22"/>
      <c r="AQ31" s="25"/>
      <c r="BE31" s="111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7" t="s">
        <v>51</v>
      </c>
      <c r="Y32" s="97"/>
      <c r="Z32" s="97"/>
      <c r="AA32" s="97"/>
      <c r="AB32" s="97"/>
      <c r="AC32" s="31"/>
      <c r="AD32" s="31"/>
      <c r="AE32" s="31"/>
      <c r="AF32" s="31"/>
      <c r="AG32" s="31"/>
      <c r="AH32" s="31"/>
      <c r="AI32" s="31"/>
      <c r="AJ32" s="31"/>
      <c r="AK32" s="108">
        <f>ROUND(SUM($AK$23:$AK$30),2)</f>
        <v>0</v>
      </c>
      <c r="AL32" s="97"/>
      <c r="AM32" s="97"/>
      <c r="AN32" s="97"/>
      <c r="AO32" s="109"/>
      <c r="AP32" s="29"/>
      <c r="AQ32" s="33"/>
      <c r="BE32" s="111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10" t="str">
        <f>$K$6</f>
        <v>2720 Obnovení silnice III-2565 Most - Mariánské Radčice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12" t="str">
        <f>IF($AN$8="","",$AN$8)</f>
        <v>30.07.2014</v>
      </c>
      <c r="AN44" s="11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113" t="str">
        <f>IF($E$17="","",$E$17)</f>
        <v>Báňské projekty Teplice a.s.</v>
      </c>
      <c r="AN46" s="111"/>
      <c r="AO46" s="111"/>
      <c r="AP46" s="111"/>
      <c r="AR46" s="22"/>
      <c r="AS46" s="88" t="s">
        <v>53</v>
      </c>
      <c r="AT46" s="8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90"/>
      <c r="AT47" s="111"/>
      <c r="BD47" s="45"/>
    </row>
    <row r="48" spans="2:56" s="6" customFormat="1" ht="12" customHeight="1">
      <c r="B48" s="22"/>
      <c r="AR48" s="22"/>
      <c r="AS48" s="90"/>
      <c r="AT48" s="111"/>
      <c r="BD48" s="45"/>
    </row>
    <row r="49" spans="2:57" s="6" customFormat="1" ht="30" customHeight="1">
      <c r="B49" s="22"/>
      <c r="C49" s="114" t="s">
        <v>54</v>
      </c>
      <c r="D49" s="97"/>
      <c r="E49" s="97"/>
      <c r="F49" s="97"/>
      <c r="G49" s="97"/>
      <c r="H49" s="31"/>
      <c r="I49" s="98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6" t="s">
        <v>56</v>
      </c>
      <c r="AH49" s="97"/>
      <c r="AI49" s="97"/>
      <c r="AJ49" s="97"/>
      <c r="AK49" s="97"/>
      <c r="AL49" s="97"/>
      <c r="AM49" s="97"/>
      <c r="AN49" s="98" t="s">
        <v>57</v>
      </c>
      <c r="AO49" s="97"/>
      <c r="AP49" s="97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03">
        <f>ROUND($AG$52,2)</f>
        <v>0</v>
      </c>
      <c r="AH51" s="104"/>
      <c r="AI51" s="104"/>
      <c r="AJ51" s="104"/>
      <c r="AK51" s="104"/>
      <c r="AL51" s="104"/>
      <c r="AM51" s="104"/>
      <c r="AN51" s="103">
        <f>ROUND(SUM($AG$51,$AT$51),2)</f>
        <v>0</v>
      </c>
      <c r="AO51" s="104"/>
      <c r="AP51" s="104"/>
      <c r="AQ51" s="53"/>
      <c r="AR51" s="41"/>
      <c r="AS51" s="54">
        <f>ROUND($AS$52,2)</f>
        <v>0</v>
      </c>
      <c r="AT51" s="55">
        <f>ROUND(SUM($AV$51:$AW$51),2)</f>
        <v>0</v>
      </c>
      <c r="AU51" s="56">
        <f>ROUND($AU$52,5)</f>
        <v>0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105" t="s">
        <v>77</v>
      </c>
      <c r="E52" s="106"/>
      <c r="F52" s="106"/>
      <c r="G52" s="106"/>
      <c r="H52" s="106"/>
      <c r="I52" s="61"/>
      <c r="J52" s="105" t="s">
        <v>78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99">
        <f>ROUND(SUM($AG$53:$AG$55),2)</f>
        <v>0</v>
      </c>
      <c r="AH52" s="100"/>
      <c r="AI52" s="100"/>
      <c r="AJ52" s="100"/>
      <c r="AK52" s="100"/>
      <c r="AL52" s="100"/>
      <c r="AM52" s="100"/>
      <c r="AN52" s="99">
        <f>ROUND(SUM($AG$52,$AT$52),2)</f>
        <v>0</v>
      </c>
      <c r="AO52" s="100"/>
      <c r="AP52" s="100"/>
      <c r="AQ52" s="62" t="s">
        <v>79</v>
      </c>
      <c r="AR52" s="60"/>
      <c r="AS52" s="63">
        <f>ROUND(SUM($AS$53:$AS$55),2)</f>
        <v>0</v>
      </c>
      <c r="AT52" s="64">
        <f>ROUND(SUM($AV$52:$AW$52),2)</f>
        <v>0</v>
      </c>
      <c r="AU52" s="65">
        <f>ROUND(SUM($AU$53:$AU$55),5)</f>
        <v>0</v>
      </c>
      <c r="AV52" s="64">
        <f>ROUND($AZ$52*$L$26,2)</f>
        <v>0</v>
      </c>
      <c r="AW52" s="64">
        <f>ROUND($BA$52*$L$27,2)</f>
        <v>0</v>
      </c>
      <c r="AX52" s="64">
        <f>ROUND($BB$52*$L$26,2)</f>
        <v>0</v>
      </c>
      <c r="AY52" s="64">
        <f>ROUND($BC$52*$L$27,2)</f>
        <v>0</v>
      </c>
      <c r="AZ52" s="64">
        <f>ROUND(SUM($AZ$53:$AZ$55),2)</f>
        <v>0</v>
      </c>
      <c r="BA52" s="64">
        <f>ROUND(SUM($BA$53:$BA$55),2)</f>
        <v>0</v>
      </c>
      <c r="BB52" s="64">
        <f>ROUND(SUM($BB$53:$BB$55),2)</f>
        <v>0</v>
      </c>
      <c r="BC52" s="64">
        <f>ROUND(SUM($BC$53:$BC$55),2)</f>
        <v>0</v>
      </c>
      <c r="BD52" s="66">
        <f>ROUND(SUM($BD$53:$BD$55),2)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388</v>
      </c>
      <c r="B53" s="68"/>
      <c r="C53" s="69"/>
      <c r="D53" s="69"/>
      <c r="E53" s="95" t="s">
        <v>83</v>
      </c>
      <c r="F53" s="94"/>
      <c r="G53" s="94"/>
      <c r="H53" s="94"/>
      <c r="I53" s="94"/>
      <c r="J53" s="69"/>
      <c r="K53" s="95" t="s">
        <v>78</v>
      </c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3">
        <f>'SO 302 (1) - SO 302 - Pře...'!$J$29</f>
        <v>0</v>
      </c>
      <c r="AH53" s="94"/>
      <c r="AI53" s="94"/>
      <c r="AJ53" s="94"/>
      <c r="AK53" s="94"/>
      <c r="AL53" s="94"/>
      <c r="AM53" s="94"/>
      <c r="AN53" s="93">
        <f>ROUND(SUM($AG$53,$AT$53),2)</f>
        <v>0</v>
      </c>
      <c r="AO53" s="94"/>
      <c r="AP53" s="94"/>
      <c r="AQ53" s="70" t="s">
        <v>84</v>
      </c>
      <c r="AR53" s="68"/>
      <c r="AS53" s="71">
        <v>0</v>
      </c>
      <c r="AT53" s="72">
        <f>ROUND(SUM($AV$53:$AW$53),2)</f>
        <v>0</v>
      </c>
      <c r="AU53" s="73">
        <f>'SO 302 (1) - SO 302 - Pře...'!$P$90</f>
        <v>0</v>
      </c>
      <c r="AV53" s="72">
        <f>'SO 302 (1) - SO 302 - Pře...'!$J$32</f>
        <v>0</v>
      </c>
      <c r="AW53" s="72">
        <f>'SO 302 (1) - SO 302 - Pře...'!$J$33</f>
        <v>0</v>
      </c>
      <c r="AX53" s="72">
        <f>'SO 302 (1) - SO 302 - Pře...'!$J$34</f>
        <v>0</v>
      </c>
      <c r="AY53" s="72">
        <f>'SO 302 (1) - SO 302 - Pře...'!$J$35</f>
        <v>0</v>
      </c>
      <c r="AZ53" s="72">
        <f>'SO 302 (1) - SO 302 - Pře...'!$F$32</f>
        <v>0</v>
      </c>
      <c r="BA53" s="72">
        <f>'SO 302 (1) - SO 302 - Pře...'!$F$33</f>
        <v>0</v>
      </c>
      <c r="BB53" s="72">
        <f>'SO 302 (1) - SO 302 - Pře...'!$F$34</f>
        <v>0</v>
      </c>
      <c r="BC53" s="72">
        <f>'SO 302 (1) - SO 302 - Pře...'!$F$35</f>
        <v>0</v>
      </c>
      <c r="BD53" s="74">
        <f>'SO 302 (1) - SO 302 - Pře...'!$F$36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388</v>
      </c>
      <c r="B54" s="68"/>
      <c r="C54" s="69"/>
      <c r="D54" s="69"/>
      <c r="E54" s="95" t="s">
        <v>86</v>
      </c>
      <c r="F54" s="94"/>
      <c r="G54" s="94"/>
      <c r="H54" s="94"/>
      <c r="I54" s="94"/>
      <c r="J54" s="69"/>
      <c r="K54" s="95" t="s">
        <v>87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3">
        <f>'SO 302 (2) - SO 302 - Pře...'!$J$29</f>
        <v>0</v>
      </c>
      <c r="AH54" s="94"/>
      <c r="AI54" s="94"/>
      <c r="AJ54" s="94"/>
      <c r="AK54" s="94"/>
      <c r="AL54" s="94"/>
      <c r="AM54" s="94"/>
      <c r="AN54" s="93">
        <f>ROUND(SUM($AG$54,$AT$54),2)</f>
        <v>0</v>
      </c>
      <c r="AO54" s="94"/>
      <c r="AP54" s="94"/>
      <c r="AQ54" s="70" t="s">
        <v>84</v>
      </c>
      <c r="AR54" s="68"/>
      <c r="AS54" s="71">
        <v>0</v>
      </c>
      <c r="AT54" s="72">
        <f>ROUND(SUM($AV$54:$AW$54),2)</f>
        <v>0</v>
      </c>
      <c r="AU54" s="73">
        <f>'SO 302 (2) - SO 302 - Pře...'!$P$87</f>
        <v>0</v>
      </c>
      <c r="AV54" s="72">
        <f>'SO 302 (2) - SO 302 - Pře...'!$J$32</f>
        <v>0</v>
      </c>
      <c r="AW54" s="72">
        <f>'SO 302 (2) - SO 302 - Pře...'!$J$33</f>
        <v>0</v>
      </c>
      <c r="AX54" s="72">
        <f>'SO 302 (2) - SO 302 - Pře...'!$J$34</f>
        <v>0</v>
      </c>
      <c r="AY54" s="72">
        <f>'SO 302 (2) - SO 302 - Pře...'!$J$35</f>
        <v>0</v>
      </c>
      <c r="AZ54" s="72">
        <f>'SO 302 (2) - SO 302 - Pře...'!$F$32</f>
        <v>0</v>
      </c>
      <c r="BA54" s="72">
        <f>'SO 302 (2) - SO 302 - Pře...'!$F$33</f>
        <v>0</v>
      </c>
      <c r="BB54" s="72">
        <f>'SO 302 (2) - SO 302 - Pře...'!$F$34</f>
        <v>0</v>
      </c>
      <c r="BC54" s="72">
        <f>'SO 302 (2) - SO 302 - Pře...'!$F$35</f>
        <v>0</v>
      </c>
      <c r="BD54" s="74">
        <f>'SO 302 (2) - SO 302 - Pře...'!$F$36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1:90" s="67" customFormat="1" ht="23.25" customHeight="1">
      <c r="A55" s="80" t="s">
        <v>388</v>
      </c>
      <c r="B55" s="68"/>
      <c r="C55" s="69"/>
      <c r="D55" s="69"/>
      <c r="E55" s="95" t="s">
        <v>89</v>
      </c>
      <c r="F55" s="94"/>
      <c r="G55" s="94"/>
      <c r="H55" s="94"/>
      <c r="I55" s="94"/>
      <c r="J55" s="69"/>
      <c r="K55" s="95" t="s">
        <v>90</v>
      </c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3">
        <f>'SO 302a - Vedlejší a osta...'!$J$29</f>
        <v>0</v>
      </c>
      <c r="AH55" s="94"/>
      <c r="AI55" s="94"/>
      <c r="AJ55" s="94"/>
      <c r="AK55" s="94"/>
      <c r="AL55" s="94"/>
      <c r="AM55" s="94"/>
      <c r="AN55" s="93">
        <f>ROUND(SUM($AG$55,$AT$55),2)</f>
        <v>0</v>
      </c>
      <c r="AO55" s="94"/>
      <c r="AP55" s="94"/>
      <c r="AQ55" s="70" t="s">
        <v>84</v>
      </c>
      <c r="AR55" s="68"/>
      <c r="AS55" s="75">
        <v>0</v>
      </c>
      <c r="AT55" s="76">
        <f>ROUND(SUM($AV$55:$AW$55),2)</f>
        <v>0</v>
      </c>
      <c r="AU55" s="77">
        <f>'SO 302a - Vedlejší a osta...'!$P$84</f>
        <v>0</v>
      </c>
      <c r="AV55" s="76">
        <f>'SO 302a - Vedlejší a osta...'!$J$32</f>
        <v>0</v>
      </c>
      <c r="AW55" s="76">
        <f>'SO 302a - Vedlejší a osta...'!$J$33</f>
        <v>0</v>
      </c>
      <c r="AX55" s="76">
        <f>'SO 302a - Vedlejší a osta...'!$J$34</f>
        <v>0</v>
      </c>
      <c r="AY55" s="76">
        <f>'SO 302a - Vedlejší a osta...'!$J$35</f>
        <v>0</v>
      </c>
      <c r="AZ55" s="76">
        <f>'SO 302a - Vedlejší a osta...'!$F$32</f>
        <v>0</v>
      </c>
      <c r="BA55" s="76">
        <f>'SO 302a - Vedlejší a osta...'!$F$33</f>
        <v>0</v>
      </c>
      <c r="BB55" s="76">
        <f>'SO 302a - Vedlejší a osta...'!$F$34</f>
        <v>0</v>
      </c>
      <c r="BC55" s="76">
        <f>'SO 302a - Vedlejší a osta...'!$F$35</f>
        <v>0</v>
      </c>
      <c r="BD55" s="78">
        <f>'SO 302a - Vedlejší a osta...'!$F$36</f>
        <v>0</v>
      </c>
      <c r="BT55" s="67" t="s">
        <v>82</v>
      </c>
      <c r="BV55" s="67" t="s">
        <v>75</v>
      </c>
      <c r="BW55" s="67" t="s">
        <v>91</v>
      </c>
      <c r="BX55" s="67" t="s">
        <v>80</v>
      </c>
      <c r="CL55" s="67" t="s">
        <v>81</v>
      </c>
    </row>
    <row r="56" spans="2:44" s="6" customFormat="1" ht="30.75" customHeight="1">
      <c r="B56" s="22"/>
      <c r="AR56" s="22"/>
    </row>
    <row r="57" spans="2:44" s="6" customFormat="1" ht="7.5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22"/>
    </row>
  </sheetData>
  <sheetProtection/>
  <mergeCells count="53">
    <mergeCell ref="E14:AJ14"/>
    <mergeCell ref="E20:AN20"/>
    <mergeCell ref="AK23:AO23"/>
    <mergeCell ref="L25:O25"/>
    <mergeCell ref="W25:AE25"/>
    <mergeCell ref="AK25:AO25"/>
    <mergeCell ref="W26:AE26"/>
    <mergeCell ref="AK26:AO26"/>
    <mergeCell ref="L27:O27"/>
    <mergeCell ref="W27:AE27"/>
    <mergeCell ref="AK27:AO27"/>
    <mergeCell ref="L26:O26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D52:H52"/>
    <mergeCell ref="J52:AF52"/>
    <mergeCell ref="X32:AB32"/>
    <mergeCell ref="AK32:AO32"/>
    <mergeCell ref="L42:AO42"/>
    <mergeCell ref="AM44:AN44"/>
    <mergeCell ref="AM46:AP46"/>
    <mergeCell ref="C49:G49"/>
    <mergeCell ref="I49:AF49"/>
    <mergeCell ref="K53:AF53"/>
    <mergeCell ref="AN54:AP54"/>
    <mergeCell ref="AG54:AM54"/>
    <mergeCell ref="E54:I54"/>
    <mergeCell ref="K54:AF54"/>
    <mergeCell ref="AN53:AP53"/>
    <mergeCell ref="AG53:AM53"/>
    <mergeCell ref="E53:I53"/>
    <mergeCell ref="AG49:AM49"/>
    <mergeCell ref="AN49:AP49"/>
    <mergeCell ref="AN52:AP52"/>
    <mergeCell ref="AR2:BE2"/>
    <mergeCell ref="AG51:AM51"/>
    <mergeCell ref="AN51:AP51"/>
    <mergeCell ref="AG52:AM52"/>
    <mergeCell ref="BE5:BE32"/>
    <mergeCell ref="K5:AO5"/>
    <mergeCell ref="K6:AO6"/>
    <mergeCell ref="AN55:AP55"/>
    <mergeCell ref="AG55:AM55"/>
    <mergeCell ref="E55:I55"/>
    <mergeCell ref="K55:AF5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302 (1) - SO 302 - Pře...'!C2" tooltip="SO 302 (1) - SO 302 - Pře..." display="/"/>
    <hyperlink ref="A54" location="'SO 302 (2) - SO 302 - Pře...'!C2" tooltip="SO 302 (2) - SO 302 - Pře..." display="/"/>
    <hyperlink ref="A55" location="'SO 302a - Vedlejší a osta...'!C2" tooltip="SO 302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showGridLines="0" zoomScalePageLayoutView="0" workbookViewId="0" topLeftCell="A1">
      <pane ySplit="1" topLeftCell="BM180" activePane="bottomLeft" state="frozen"/>
      <selection pane="topLeft" activeCell="A1" sqref="A1"/>
      <selection pane="bottomLeft" activeCell="F201" sqref="F201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389</v>
      </c>
      <c r="G1" s="121" t="s">
        <v>390</v>
      </c>
      <c r="H1" s="121"/>
      <c r="I1" s="82"/>
      <c r="J1" s="84" t="s">
        <v>391</v>
      </c>
      <c r="K1" s="83" t="s">
        <v>92</v>
      </c>
      <c r="L1" s="84" t="s">
        <v>392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93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94</v>
      </c>
      <c r="K8" s="132"/>
    </row>
    <row r="9" spans="2:11" s="136" customFormat="1" ht="16.5" customHeight="1">
      <c r="B9" s="137"/>
      <c r="E9" s="135" t="s">
        <v>95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96</v>
      </c>
      <c r="K10" s="142"/>
    </row>
    <row r="11" spans="2:11" s="140" customFormat="1" ht="37.5" customHeight="1">
      <c r="B11" s="141"/>
      <c r="E11" s="143" t="s">
        <v>97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0" customHeight="1">
      <c r="B26" s="137"/>
      <c r="E26" s="147" t="s">
        <v>98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ROUND($J$90,2)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ROUND(SUM($BE$90:$BE$199),2)</f>
        <v>0</v>
      </c>
      <c r="I32" s="155">
        <v>0.21</v>
      </c>
      <c r="J32" s="154">
        <f>ROUND(SUM($BE$90:$BE$199)*$I$32,2)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ROUND(SUM($BF$90:$BF$199),2)</f>
        <v>0</v>
      </c>
      <c r="I33" s="155">
        <v>0.15</v>
      </c>
      <c r="J33" s="154">
        <f>ROUND(SUM($BF$90:$BF$199)*$I$33,2)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ROUND(SUM($BG$90:$BG$199),2)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ROUND(SUM($BH$90:$BH$199),2)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ROUND(SUM($BI$90:$BI$199),2)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99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94</v>
      </c>
      <c r="K48" s="132"/>
    </row>
    <row r="49" spans="2:11" s="140" customFormat="1" ht="16.5" customHeight="1">
      <c r="B49" s="141"/>
      <c r="E49" s="135" t="s">
        <v>95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96</v>
      </c>
      <c r="K50" s="142"/>
    </row>
    <row r="51" spans="2:11" s="140" customFormat="1" ht="19.5" customHeight="1">
      <c r="B51" s="141"/>
      <c r="E51" s="143" t="str">
        <f>$E$11</f>
        <v>SO 302 (1) - SO 302 - Přeložka vodovodu SČVK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100</v>
      </c>
      <c r="D58" s="156"/>
      <c r="E58" s="156"/>
      <c r="F58" s="156"/>
      <c r="G58" s="156"/>
      <c r="H58" s="156"/>
      <c r="I58" s="156"/>
      <c r="J58" s="171" t="s">
        <v>101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102</v>
      </c>
      <c r="J60" s="151">
        <f>ROUND($J$90,2)</f>
        <v>0</v>
      </c>
      <c r="K60" s="142"/>
      <c r="AU60" s="140" t="s">
        <v>103</v>
      </c>
    </row>
    <row r="61" spans="2:11" s="174" customFormat="1" ht="25.5" customHeight="1">
      <c r="B61" s="175"/>
      <c r="D61" s="176" t="s">
        <v>104</v>
      </c>
      <c r="E61" s="176"/>
      <c r="F61" s="176"/>
      <c r="G61" s="176"/>
      <c r="H61" s="176"/>
      <c r="I61" s="176"/>
      <c r="J61" s="177">
        <f>ROUND($J$91,2)</f>
        <v>0</v>
      </c>
      <c r="K61" s="178"/>
    </row>
    <row r="62" spans="2:11" s="179" customFormat="1" ht="21" customHeight="1">
      <c r="B62" s="180"/>
      <c r="D62" s="181" t="s">
        <v>105</v>
      </c>
      <c r="E62" s="181"/>
      <c r="F62" s="181"/>
      <c r="G62" s="181"/>
      <c r="H62" s="181"/>
      <c r="I62" s="181"/>
      <c r="J62" s="182">
        <f>ROUND($J$92,2)</f>
        <v>0</v>
      </c>
      <c r="K62" s="183"/>
    </row>
    <row r="63" spans="2:11" s="179" customFormat="1" ht="21" customHeight="1">
      <c r="B63" s="180"/>
      <c r="D63" s="181" t="s">
        <v>106</v>
      </c>
      <c r="E63" s="181"/>
      <c r="F63" s="181"/>
      <c r="G63" s="181"/>
      <c r="H63" s="181"/>
      <c r="I63" s="181"/>
      <c r="J63" s="182">
        <f>ROUND($J$131,2)</f>
        <v>0</v>
      </c>
      <c r="K63" s="183"/>
    </row>
    <row r="64" spans="2:11" s="179" customFormat="1" ht="21" customHeight="1">
      <c r="B64" s="180"/>
      <c r="D64" s="181" t="s">
        <v>107</v>
      </c>
      <c r="E64" s="181"/>
      <c r="F64" s="181"/>
      <c r="G64" s="181"/>
      <c r="H64" s="181"/>
      <c r="I64" s="181"/>
      <c r="J64" s="182">
        <f>ROUND($J$136,2)</f>
        <v>0</v>
      </c>
      <c r="K64" s="183"/>
    </row>
    <row r="65" spans="2:11" s="179" customFormat="1" ht="21" customHeight="1">
      <c r="B65" s="180"/>
      <c r="D65" s="181" t="s">
        <v>108</v>
      </c>
      <c r="E65" s="181"/>
      <c r="F65" s="181"/>
      <c r="G65" s="181"/>
      <c r="H65" s="181"/>
      <c r="I65" s="181"/>
      <c r="J65" s="182">
        <f>ROUND($J$167,2)</f>
        <v>0</v>
      </c>
      <c r="K65" s="183"/>
    </row>
    <row r="66" spans="2:11" s="179" customFormat="1" ht="15.75" customHeight="1">
      <c r="B66" s="180"/>
      <c r="D66" s="181" t="s">
        <v>109</v>
      </c>
      <c r="E66" s="181"/>
      <c r="F66" s="181"/>
      <c r="G66" s="181"/>
      <c r="H66" s="181"/>
      <c r="I66" s="181"/>
      <c r="J66" s="182">
        <f>ROUND($J$172,2)</f>
        <v>0</v>
      </c>
      <c r="K66" s="183"/>
    </row>
    <row r="67" spans="2:11" s="174" customFormat="1" ht="25.5" customHeight="1">
      <c r="B67" s="175"/>
      <c r="D67" s="176" t="s">
        <v>110</v>
      </c>
      <c r="E67" s="176"/>
      <c r="F67" s="176"/>
      <c r="G67" s="176"/>
      <c r="H67" s="176"/>
      <c r="I67" s="176"/>
      <c r="J67" s="177">
        <f>ROUND($J$175,2)</f>
        <v>0</v>
      </c>
      <c r="K67" s="178"/>
    </row>
    <row r="68" spans="2:11" s="179" customFormat="1" ht="21" customHeight="1">
      <c r="B68" s="180"/>
      <c r="D68" s="181" t="s">
        <v>111</v>
      </c>
      <c r="E68" s="181"/>
      <c r="F68" s="181"/>
      <c r="G68" s="181"/>
      <c r="H68" s="181"/>
      <c r="I68" s="181"/>
      <c r="J68" s="182">
        <f>ROUND($J$176,2)</f>
        <v>0</v>
      </c>
      <c r="K68" s="183"/>
    </row>
    <row r="69" spans="2:11" s="140" customFormat="1" ht="22.5" customHeight="1">
      <c r="B69" s="141"/>
      <c r="K69" s="142"/>
    </row>
    <row r="70" spans="2:11" s="140" customFormat="1" ht="7.5" customHeight="1">
      <c r="B70" s="163"/>
      <c r="C70" s="164"/>
      <c r="D70" s="164"/>
      <c r="E70" s="164"/>
      <c r="F70" s="164"/>
      <c r="G70" s="164"/>
      <c r="H70" s="164"/>
      <c r="I70" s="164"/>
      <c r="J70" s="164"/>
      <c r="K70" s="165"/>
    </row>
    <row r="74" spans="2:12" s="140" customFormat="1" ht="7.5" customHeight="1">
      <c r="B74" s="167"/>
      <c r="C74" s="168"/>
      <c r="D74" s="168"/>
      <c r="E74" s="168"/>
      <c r="F74" s="168"/>
      <c r="G74" s="168"/>
      <c r="H74" s="168"/>
      <c r="I74" s="168"/>
      <c r="J74" s="168"/>
      <c r="K74" s="168"/>
      <c r="L74" s="141"/>
    </row>
    <row r="75" spans="2:12" s="140" customFormat="1" ht="37.5" customHeight="1">
      <c r="B75" s="141"/>
      <c r="C75" s="131" t="s">
        <v>112</v>
      </c>
      <c r="L75" s="141"/>
    </row>
    <row r="76" spans="2:12" s="140" customFormat="1" ht="7.5" customHeight="1">
      <c r="B76" s="141"/>
      <c r="L76" s="141"/>
    </row>
    <row r="77" spans="2:12" s="140" customFormat="1" ht="15" customHeight="1">
      <c r="B77" s="141"/>
      <c r="C77" s="134" t="s">
        <v>17</v>
      </c>
      <c r="L77" s="141"/>
    </row>
    <row r="78" spans="2:12" s="140" customFormat="1" ht="16.5" customHeight="1">
      <c r="B78" s="141"/>
      <c r="E78" s="135" t="str">
        <f>$E$7</f>
        <v>2720 Obnovení silnice III-2565 Most - Mariánské Radčice</v>
      </c>
      <c r="F78" s="144"/>
      <c r="G78" s="144"/>
      <c r="H78" s="144"/>
      <c r="L78" s="141"/>
    </row>
    <row r="79" spans="2:12" ht="15.75" customHeight="1">
      <c r="B79" s="130"/>
      <c r="C79" s="134" t="s">
        <v>94</v>
      </c>
      <c r="L79" s="130"/>
    </row>
    <row r="80" spans="2:12" s="140" customFormat="1" ht="16.5" customHeight="1">
      <c r="B80" s="141"/>
      <c r="E80" s="135" t="s">
        <v>95</v>
      </c>
      <c r="F80" s="144"/>
      <c r="G80" s="144"/>
      <c r="H80" s="144"/>
      <c r="L80" s="141"/>
    </row>
    <row r="81" spans="2:12" s="140" customFormat="1" ht="15" customHeight="1">
      <c r="B81" s="141"/>
      <c r="C81" s="134" t="s">
        <v>96</v>
      </c>
      <c r="L81" s="141"/>
    </row>
    <row r="82" spans="2:12" s="140" customFormat="1" ht="19.5" customHeight="1">
      <c r="B82" s="141"/>
      <c r="E82" s="143" t="str">
        <f>$E$11</f>
        <v>SO 302 (1) - SO 302 - Přeložka vodovodu SČVK</v>
      </c>
      <c r="F82" s="144"/>
      <c r="G82" s="144"/>
      <c r="H82" s="144"/>
      <c r="L82" s="141"/>
    </row>
    <row r="83" spans="2:12" s="140" customFormat="1" ht="7.5" customHeight="1">
      <c r="B83" s="141"/>
      <c r="L83" s="141"/>
    </row>
    <row r="84" spans="2:12" s="140" customFormat="1" ht="18.75" customHeight="1">
      <c r="B84" s="141"/>
      <c r="C84" s="134" t="s">
        <v>23</v>
      </c>
      <c r="F84" s="145" t="str">
        <f>$F$14</f>
        <v> </v>
      </c>
      <c r="I84" s="134" t="s">
        <v>25</v>
      </c>
      <c r="J84" s="146" t="str">
        <f>IF($J$14="","",$J$14)</f>
        <v>30.07.2014</v>
      </c>
      <c r="L84" s="141"/>
    </row>
    <row r="85" spans="2:12" s="140" customFormat="1" ht="7.5" customHeight="1">
      <c r="B85" s="141"/>
      <c r="L85" s="141"/>
    </row>
    <row r="86" spans="2:12" s="140" customFormat="1" ht="15.75" customHeight="1">
      <c r="B86" s="141"/>
      <c r="C86" s="134" t="s">
        <v>28</v>
      </c>
      <c r="F86" s="145" t="str">
        <f>$E$17</f>
        <v>Statutární město Most</v>
      </c>
      <c r="I86" s="134" t="s">
        <v>35</v>
      </c>
      <c r="J86" s="145" t="str">
        <f>$E$23</f>
        <v>Báňské projekty Teplice a.s.</v>
      </c>
      <c r="L86" s="141"/>
    </row>
    <row r="87" spans="2:12" s="140" customFormat="1" ht="15" customHeight="1">
      <c r="B87" s="141"/>
      <c r="C87" s="134" t="s">
        <v>32</v>
      </c>
      <c r="F87" s="145">
        <f>IF($E$20="","",$E$20)</f>
      </c>
      <c r="L87" s="141"/>
    </row>
    <row r="88" spans="2:12" s="140" customFormat="1" ht="11.25" customHeight="1">
      <c r="B88" s="141"/>
      <c r="L88" s="141"/>
    </row>
    <row r="89" spans="2:20" s="184" customFormat="1" ht="30" customHeight="1">
      <c r="B89" s="185"/>
      <c r="C89" s="186" t="s">
        <v>113</v>
      </c>
      <c r="D89" s="187" t="s">
        <v>58</v>
      </c>
      <c r="E89" s="187" t="s">
        <v>54</v>
      </c>
      <c r="F89" s="187" t="s">
        <v>114</v>
      </c>
      <c r="G89" s="187" t="s">
        <v>115</v>
      </c>
      <c r="H89" s="187" t="s">
        <v>116</v>
      </c>
      <c r="I89" s="187" t="s">
        <v>117</v>
      </c>
      <c r="J89" s="187" t="s">
        <v>118</v>
      </c>
      <c r="K89" s="188" t="s">
        <v>119</v>
      </c>
      <c r="L89" s="185"/>
      <c r="M89" s="189" t="s">
        <v>120</v>
      </c>
      <c r="N89" s="190" t="s">
        <v>43</v>
      </c>
      <c r="O89" s="190" t="s">
        <v>121</v>
      </c>
      <c r="P89" s="190" t="s">
        <v>122</v>
      </c>
      <c r="Q89" s="190" t="s">
        <v>123</v>
      </c>
      <c r="R89" s="190" t="s">
        <v>124</v>
      </c>
      <c r="S89" s="190" t="s">
        <v>125</v>
      </c>
      <c r="T89" s="191" t="s">
        <v>126</v>
      </c>
    </row>
    <row r="90" spans="2:63" s="140" customFormat="1" ht="30" customHeight="1">
      <c r="B90" s="141"/>
      <c r="C90" s="173" t="s">
        <v>102</v>
      </c>
      <c r="J90" s="192">
        <f>$BK$90</f>
        <v>0</v>
      </c>
      <c r="L90" s="141"/>
      <c r="M90" s="193"/>
      <c r="N90" s="148"/>
      <c r="O90" s="148"/>
      <c r="P90" s="194">
        <f>$P$91+$P$175</f>
        <v>0</v>
      </c>
      <c r="Q90" s="148"/>
      <c r="R90" s="194">
        <f>$R$91+$R$175</f>
        <v>1377.3281335339998</v>
      </c>
      <c r="S90" s="148"/>
      <c r="T90" s="195">
        <f>$T$91+$T$175</f>
        <v>62.64320000000001</v>
      </c>
      <c r="AT90" s="140" t="s">
        <v>72</v>
      </c>
      <c r="AU90" s="140" t="s">
        <v>103</v>
      </c>
      <c r="BK90" s="196">
        <f>$BK$91+$BK$175</f>
        <v>0</v>
      </c>
    </row>
    <row r="91" spans="2:63" s="197" customFormat="1" ht="37.5" customHeight="1">
      <c r="B91" s="198"/>
      <c r="D91" s="199" t="s">
        <v>72</v>
      </c>
      <c r="E91" s="200" t="s">
        <v>127</v>
      </c>
      <c r="F91" s="200" t="s">
        <v>128</v>
      </c>
      <c r="J91" s="201">
        <f>$BK$91</f>
        <v>0</v>
      </c>
      <c r="L91" s="198"/>
      <c r="M91" s="202"/>
      <c r="P91" s="203">
        <f>$P$92+$P$131+$P$136+$P$167</f>
        <v>0</v>
      </c>
      <c r="R91" s="203">
        <f>$R$92+$R$131+$R$136+$R$167</f>
        <v>1376.5071231979998</v>
      </c>
      <c r="T91" s="204">
        <f>$T$92+$T$131+$T$136+$T$167</f>
        <v>62.64320000000001</v>
      </c>
      <c r="AR91" s="199" t="s">
        <v>22</v>
      </c>
      <c r="AT91" s="199" t="s">
        <v>72</v>
      </c>
      <c r="AU91" s="199" t="s">
        <v>73</v>
      </c>
      <c r="AY91" s="199" t="s">
        <v>129</v>
      </c>
      <c r="BK91" s="205">
        <f>$BK$92+$BK$131+$BK$136+$BK$167</f>
        <v>0</v>
      </c>
    </row>
    <row r="92" spans="2:63" s="197" customFormat="1" ht="21" customHeight="1">
      <c r="B92" s="198"/>
      <c r="D92" s="199" t="s">
        <v>72</v>
      </c>
      <c r="E92" s="206" t="s">
        <v>22</v>
      </c>
      <c r="F92" s="206" t="s">
        <v>130</v>
      </c>
      <c r="J92" s="207">
        <f>$BK$92</f>
        <v>0</v>
      </c>
      <c r="L92" s="198"/>
      <c r="M92" s="202"/>
      <c r="P92" s="203">
        <f>SUM($P$93:$P$130)</f>
        <v>0</v>
      </c>
      <c r="R92" s="203">
        <f>SUM($R$93:$R$130)</f>
        <v>1232.15830097</v>
      </c>
      <c r="T92" s="204">
        <f>SUM($T$93:$T$130)</f>
        <v>0</v>
      </c>
      <c r="AR92" s="199" t="s">
        <v>22</v>
      </c>
      <c r="AT92" s="199" t="s">
        <v>72</v>
      </c>
      <c r="AU92" s="199" t="s">
        <v>22</v>
      </c>
      <c r="AY92" s="199" t="s">
        <v>129</v>
      </c>
      <c r="BK92" s="205">
        <f>SUM($BK$93:$BK$130)</f>
        <v>0</v>
      </c>
    </row>
    <row r="93" spans="2:65" s="140" customFormat="1" ht="15.75" customHeight="1">
      <c r="B93" s="141"/>
      <c r="C93" s="208" t="s">
        <v>22</v>
      </c>
      <c r="D93" s="208" t="s">
        <v>131</v>
      </c>
      <c r="E93" s="209" t="s">
        <v>132</v>
      </c>
      <c r="F93" s="210" t="s">
        <v>133</v>
      </c>
      <c r="G93" s="211" t="s">
        <v>134</v>
      </c>
      <c r="H93" s="212">
        <v>873</v>
      </c>
      <c r="I93" s="247"/>
      <c r="J93" s="213">
        <f>ROUND($I$93*$H$93,2)</f>
        <v>0</v>
      </c>
      <c r="K93" s="210" t="s">
        <v>135</v>
      </c>
      <c r="L93" s="141"/>
      <c r="M93" s="214"/>
      <c r="N93" s="215" t="s">
        <v>44</v>
      </c>
      <c r="Q93" s="216">
        <v>0</v>
      </c>
      <c r="R93" s="216">
        <f>$Q$93*$H$93</f>
        <v>0</v>
      </c>
      <c r="S93" s="216">
        <v>0</v>
      </c>
      <c r="T93" s="217">
        <f>$S$93*$H$93</f>
        <v>0</v>
      </c>
      <c r="AR93" s="136" t="s">
        <v>136</v>
      </c>
      <c r="AT93" s="136" t="s">
        <v>131</v>
      </c>
      <c r="AU93" s="136" t="s">
        <v>82</v>
      </c>
      <c r="AY93" s="140" t="s">
        <v>129</v>
      </c>
      <c r="BE93" s="218">
        <f>IF($N$93="základní",$J$93,0)</f>
        <v>0</v>
      </c>
      <c r="BF93" s="218">
        <f>IF($N$93="snížená",$J$93,0)</f>
        <v>0</v>
      </c>
      <c r="BG93" s="218">
        <f>IF($N$93="zákl. přenesená",$J$93,0)</f>
        <v>0</v>
      </c>
      <c r="BH93" s="218">
        <f>IF($N$93="sníž. přenesená",$J$93,0)</f>
        <v>0</v>
      </c>
      <c r="BI93" s="218">
        <f>IF($N$93="nulová",$J$93,0)</f>
        <v>0</v>
      </c>
      <c r="BJ93" s="136" t="s">
        <v>22</v>
      </c>
      <c r="BK93" s="218">
        <f>ROUND($I$93*$H$93,2)</f>
        <v>0</v>
      </c>
      <c r="BL93" s="136" t="s">
        <v>136</v>
      </c>
      <c r="BM93" s="136" t="s">
        <v>137</v>
      </c>
    </row>
    <row r="94" spans="2:47" s="140" customFormat="1" ht="27" customHeight="1">
      <c r="B94" s="141"/>
      <c r="D94" s="219" t="s">
        <v>138</v>
      </c>
      <c r="F94" s="220" t="s">
        <v>139</v>
      </c>
      <c r="I94" s="248"/>
      <c r="L94" s="141"/>
      <c r="M94" s="221"/>
      <c r="T94" s="222"/>
      <c r="AT94" s="140" t="s">
        <v>138</v>
      </c>
      <c r="AU94" s="140" t="s">
        <v>82</v>
      </c>
    </row>
    <row r="95" spans="2:51" s="140" customFormat="1" ht="15.75" customHeight="1">
      <c r="B95" s="223"/>
      <c r="D95" s="224" t="s">
        <v>140</v>
      </c>
      <c r="E95" s="225"/>
      <c r="F95" s="226" t="s">
        <v>141</v>
      </c>
      <c r="H95" s="225"/>
      <c r="I95" s="248"/>
      <c r="L95" s="223"/>
      <c r="M95" s="227"/>
      <c r="T95" s="228"/>
      <c r="AT95" s="225" t="s">
        <v>140</v>
      </c>
      <c r="AU95" s="225" t="s">
        <v>82</v>
      </c>
      <c r="AV95" s="225" t="s">
        <v>22</v>
      </c>
      <c r="AW95" s="225" t="s">
        <v>103</v>
      </c>
      <c r="AX95" s="225" t="s">
        <v>73</v>
      </c>
      <c r="AY95" s="225" t="s">
        <v>129</v>
      </c>
    </row>
    <row r="96" spans="2:51" s="140" customFormat="1" ht="15.75" customHeight="1">
      <c r="B96" s="229"/>
      <c r="D96" s="224" t="s">
        <v>140</v>
      </c>
      <c r="E96" s="230"/>
      <c r="F96" s="231" t="s">
        <v>142</v>
      </c>
      <c r="H96" s="232">
        <v>873</v>
      </c>
      <c r="I96" s="248"/>
      <c r="L96" s="229"/>
      <c r="M96" s="233"/>
      <c r="T96" s="234"/>
      <c r="AT96" s="230" t="s">
        <v>140</v>
      </c>
      <c r="AU96" s="230" t="s">
        <v>82</v>
      </c>
      <c r="AV96" s="230" t="s">
        <v>82</v>
      </c>
      <c r="AW96" s="230" t="s">
        <v>103</v>
      </c>
      <c r="AX96" s="230" t="s">
        <v>73</v>
      </c>
      <c r="AY96" s="230" t="s">
        <v>129</v>
      </c>
    </row>
    <row r="97" spans="2:65" s="140" customFormat="1" ht="15.75" customHeight="1">
      <c r="B97" s="141"/>
      <c r="C97" s="208" t="s">
        <v>82</v>
      </c>
      <c r="D97" s="208" t="s">
        <v>131</v>
      </c>
      <c r="E97" s="209" t="s">
        <v>143</v>
      </c>
      <c r="F97" s="210" t="s">
        <v>144</v>
      </c>
      <c r="G97" s="211" t="s">
        <v>134</v>
      </c>
      <c r="H97" s="212">
        <v>436.5</v>
      </c>
      <c r="I97" s="247"/>
      <c r="J97" s="213">
        <f>ROUND($I$97*$H$97,2)</f>
        <v>0</v>
      </c>
      <c r="K97" s="210" t="s">
        <v>135</v>
      </c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136</v>
      </c>
      <c r="AT97" s="136" t="s">
        <v>131</v>
      </c>
      <c r="AU97" s="136" t="s">
        <v>82</v>
      </c>
      <c r="AY97" s="140" t="s">
        <v>129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136</v>
      </c>
      <c r="BM97" s="136" t="s">
        <v>145</v>
      </c>
    </row>
    <row r="98" spans="2:47" s="140" customFormat="1" ht="27" customHeight="1">
      <c r="B98" s="141"/>
      <c r="D98" s="219" t="s">
        <v>138</v>
      </c>
      <c r="F98" s="220" t="s">
        <v>146</v>
      </c>
      <c r="I98" s="248"/>
      <c r="L98" s="141"/>
      <c r="M98" s="221"/>
      <c r="T98" s="222"/>
      <c r="AT98" s="140" t="s">
        <v>138</v>
      </c>
      <c r="AU98" s="140" t="s">
        <v>82</v>
      </c>
    </row>
    <row r="99" spans="2:51" s="140" customFormat="1" ht="15.75" customHeight="1">
      <c r="B99" s="229"/>
      <c r="D99" s="224" t="s">
        <v>140</v>
      </c>
      <c r="F99" s="231" t="s">
        <v>147</v>
      </c>
      <c r="H99" s="232">
        <v>436.5</v>
      </c>
      <c r="I99" s="248"/>
      <c r="L99" s="229"/>
      <c r="M99" s="233"/>
      <c r="T99" s="234"/>
      <c r="AT99" s="230" t="s">
        <v>140</v>
      </c>
      <c r="AU99" s="230" t="s">
        <v>82</v>
      </c>
      <c r="AV99" s="230" t="s">
        <v>82</v>
      </c>
      <c r="AW99" s="230" t="s">
        <v>73</v>
      </c>
      <c r="AX99" s="230" t="s">
        <v>22</v>
      </c>
      <c r="AY99" s="230" t="s">
        <v>129</v>
      </c>
    </row>
    <row r="100" spans="2:65" s="140" customFormat="1" ht="15.75" customHeight="1">
      <c r="B100" s="141"/>
      <c r="C100" s="208" t="s">
        <v>148</v>
      </c>
      <c r="D100" s="208" t="s">
        <v>131</v>
      </c>
      <c r="E100" s="209" t="s">
        <v>149</v>
      </c>
      <c r="F100" s="210" t="s">
        <v>150</v>
      </c>
      <c r="G100" s="211" t="s">
        <v>151</v>
      </c>
      <c r="H100" s="212">
        <v>1247</v>
      </c>
      <c r="I100" s="247"/>
      <c r="J100" s="213">
        <f>ROUND($I$100*$H$100,2)</f>
        <v>0</v>
      </c>
      <c r="K100" s="210" t="s">
        <v>135</v>
      </c>
      <c r="L100" s="141"/>
      <c r="M100" s="214"/>
      <c r="N100" s="215" t="s">
        <v>44</v>
      </c>
      <c r="Q100" s="216">
        <v>0.00069551</v>
      </c>
      <c r="R100" s="216">
        <f>$Q$100*$H$100</f>
        <v>0.86730097</v>
      </c>
      <c r="S100" s="216">
        <v>0</v>
      </c>
      <c r="T100" s="217">
        <f>$S$100*$H$100</f>
        <v>0</v>
      </c>
      <c r="AR100" s="136" t="s">
        <v>136</v>
      </c>
      <c r="AT100" s="136" t="s">
        <v>131</v>
      </c>
      <c r="AU100" s="136" t="s">
        <v>82</v>
      </c>
      <c r="AY100" s="140" t="s">
        <v>129</v>
      </c>
      <c r="BE100" s="218">
        <f>IF($N$100="základní",$J$100,0)</f>
        <v>0</v>
      </c>
      <c r="BF100" s="218">
        <f>IF($N$100="snížená",$J$100,0)</f>
        <v>0</v>
      </c>
      <c r="BG100" s="218">
        <f>IF($N$100="zákl. přenesená",$J$100,0)</f>
        <v>0</v>
      </c>
      <c r="BH100" s="218">
        <f>IF($N$100="sníž. přenesená",$J$100,0)</f>
        <v>0</v>
      </c>
      <c r="BI100" s="218">
        <f>IF($N$100="nulová",$J$100,0)</f>
        <v>0</v>
      </c>
      <c r="BJ100" s="136" t="s">
        <v>22</v>
      </c>
      <c r="BK100" s="218">
        <f>ROUND($I$100*$H$100,2)</f>
        <v>0</v>
      </c>
      <c r="BL100" s="136" t="s">
        <v>136</v>
      </c>
      <c r="BM100" s="136" t="s">
        <v>152</v>
      </c>
    </row>
    <row r="101" spans="2:47" s="140" customFormat="1" ht="27" customHeight="1">
      <c r="B101" s="141"/>
      <c r="D101" s="219" t="s">
        <v>138</v>
      </c>
      <c r="F101" s="220" t="s">
        <v>153</v>
      </c>
      <c r="I101" s="248"/>
      <c r="L101" s="141"/>
      <c r="M101" s="221"/>
      <c r="T101" s="222"/>
      <c r="AT101" s="140" t="s">
        <v>138</v>
      </c>
      <c r="AU101" s="140" t="s">
        <v>82</v>
      </c>
    </row>
    <row r="102" spans="2:51" s="140" customFormat="1" ht="15.75" customHeight="1">
      <c r="B102" s="223"/>
      <c r="D102" s="224" t="s">
        <v>140</v>
      </c>
      <c r="E102" s="225"/>
      <c r="F102" s="226" t="s">
        <v>141</v>
      </c>
      <c r="H102" s="225"/>
      <c r="I102" s="248"/>
      <c r="L102" s="223"/>
      <c r="M102" s="227"/>
      <c r="T102" s="228"/>
      <c r="AT102" s="225" t="s">
        <v>140</v>
      </c>
      <c r="AU102" s="225" t="s">
        <v>82</v>
      </c>
      <c r="AV102" s="225" t="s">
        <v>22</v>
      </c>
      <c r="AW102" s="225" t="s">
        <v>103</v>
      </c>
      <c r="AX102" s="225" t="s">
        <v>73</v>
      </c>
      <c r="AY102" s="225" t="s">
        <v>129</v>
      </c>
    </row>
    <row r="103" spans="2:51" s="140" customFormat="1" ht="15.75" customHeight="1">
      <c r="B103" s="229"/>
      <c r="D103" s="224" t="s">
        <v>140</v>
      </c>
      <c r="E103" s="230"/>
      <c r="F103" s="231" t="s">
        <v>154</v>
      </c>
      <c r="H103" s="232">
        <v>1247</v>
      </c>
      <c r="I103" s="248"/>
      <c r="L103" s="229"/>
      <c r="M103" s="233"/>
      <c r="T103" s="234"/>
      <c r="AT103" s="230" t="s">
        <v>140</v>
      </c>
      <c r="AU103" s="230" t="s">
        <v>82</v>
      </c>
      <c r="AV103" s="230" t="s">
        <v>82</v>
      </c>
      <c r="AW103" s="230" t="s">
        <v>103</v>
      </c>
      <c r="AX103" s="230" t="s">
        <v>73</v>
      </c>
      <c r="AY103" s="230" t="s">
        <v>129</v>
      </c>
    </row>
    <row r="104" spans="2:65" s="140" customFormat="1" ht="15.75" customHeight="1">
      <c r="B104" s="141"/>
      <c r="C104" s="208" t="s">
        <v>136</v>
      </c>
      <c r="D104" s="208" t="s">
        <v>131</v>
      </c>
      <c r="E104" s="209" t="s">
        <v>155</v>
      </c>
      <c r="F104" s="210" t="s">
        <v>156</v>
      </c>
      <c r="G104" s="211" t="s">
        <v>151</v>
      </c>
      <c r="H104" s="212">
        <v>1247.1</v>
      </c>
      <c r="I104" s="247"/>
      <c r="J104" s="213">
        <f>ROUND($I$104*$H$104,2)</f>
        <v>0</v>
      </c>
      <c r="K104" s="210" t="s">
        <v>135</v>
      </c>
      <c r="L104" s="141"/>
      <c r="M104" s="214"/>
      <c r="N104" s="215" t="s">
        <v>44</v>
      </c>
      <c r="Q104" s="216">
        <v>0</v>
      </c>
      <c r="R104" s="216">
        <f>$Q$104*$H$104</f>
        <v>0</v>
      </c>
      <c r="S104" s="216">
        <v>0</v>
      </c>
      <c r="T104" s="217">
        <f>$S$104*$H$104</f>
        <v>0</v>
      </c>
      <c r="AR104" s="136" t="s">
        <v>136</v>
      </c>
      <c r="AT104" s="136" t="s">
        <v>131</v>
      </c>
      <c r="AU104" s="136" t="s">
        <v>82</v>
      </c>
      <c r="AY104" s="140" t="s">
        <v>129</v>
      </c>
      <c r="BE104" s="218">
        <f>IF($N$104="základní",$J$104,0)</f>
        <v>0</v>
      </c>
      <c r="BF104" s="218">
        <f>IF($N$104="snížená",$J$104,0)</f>
        <v>0</v>
      </c>
      <c r="BG104" s="218">
        <f>IF($N$104="zákl. přenesená",$J$104,0)</f>
        <v>0</v>
      </c>
      <c r="BH104" s="218">
        <f>IF($N$104="sníž. přenesená",$J$104,0)</f>
        <v>0</v>
      </c>
      <c r="BI104" s="218">
        <f>IF($N$104="nulová",$J$104,0)</f>
        <v>0</v>
      </c>
      <c r="BJ104" s="136" t="s">
        <v>22</v>
      </c>
      <c r="BK104" s="218">
        <f>ROUND($I$104*$H$104,2)</f>
        <v>0</v>
      </c>
      <c r="BL104" s="136" t="s">
        <v>136</v>
      </c>
      <c r="BM104" s="136" t="s">
        <v>157</v>
      </c>
    </row>
    <row r="105" spans="2:47" s="140" customFormat="1" ht="27" customHeight="1">
      <c r="B105" s="141"/>
      <c r="D105" s="219" t="s">
        <v>138</v>
      </c>
      <c r="F105" s="220" t="s">
        <v>158</v>
      </c>
      <c r="I105" s="248"/>
      <c r="L105" s="141"/>
      <c r="M105" s="221"/>
      <c r="T105" s="222"/>
      <c r="AT105" s="140" t="s">
        <v>138</v>
      </c>
      <c r="AU105" s="140" t="s">
        <v>82</v>
      </c>
    </row>
    <row r="106" spans="2:65" s="140" customFormat="1" ht="15.75" customHeight="1">
      <c r="B106" s="141"/>
      <c r="C106" s="208" t="s">
        <v>159</v>
      </c>
      <c r="D106" s="208" t="s">
        <v>131</v>
      </c>
      <c r="E106" s="209" t="s">
        <v>160</v>
      </c>
      <c r="F106" s="210" t="s">
        <v>161</v>
      </c>
      <c r="G106" s="211" t="s">
        <v>134</v>
      </c>
      <c r="H106" s="212">
        <v>873</v>
      </c>
      <c r="I106" s="247"/>
      <c r="J106" s="213">
        <f>ROUND($I$106*$H$106,2)</f>
        <v>0</v>
      </c>
      <c r="K106" s="210" t="s">
        <v>135</v>
      </c>
      <c r="L106" s="141"/>
      <c r="M106" s="214"/>
      <c r="N106" s="215" t="s">
        <v>44</v>
      </c>
      <c r="Q106" s="216">
        <v>0</v>
      </c>
      <c r="R106" s="216">
        <f>$Q$106*$H$106</f>
        <v>0</v>
      </c>
      <c r="S106" s="216">
        <v>0</v>
      </c>
      <c r="T106" s="217">
        <f>$S$106*$H$106</f>
        <v>0</v>
      </c>
      <c r="AR106" s="136" t="s">
        <v>136</v>
      </c>
      <c r="AT106" s="136" t="s">
        <v>131</v>
      </c>
      <c r="AU106" s="136" t="s">
        <v>82</v>
      </c>
      <c r="AY106" s="140" t="s">
        <v>129</v>
      </c>
      <c r="BE106" s="218">
        <f>IF($N$106="základní",$J$106,0)</f>
        <v>0</v>
      </c>
      <c r="BF106" s="218">
        <f>IF($N$106="snížená",$J$106,0)</f>
        <v>0</v>
      </c>
      <c r="BG106" s="218">
        <f>IF($N$106="zákl. přenesená",$J$106,0)</f>
        <v>0</v>
      </c>
      <c r="BH106" s="218">
        <f>IF($N$106="sníž. přenesená",$J$106,0)</f>
        <v>0</v>
      </c>
      <c r="BI106" s="218">
        <f>IF($N$106="nulová",$J$106,0)</f>
        <v>0</v>
      </c>
      <c r="BJ106" s="136" t="s">
        <v>22</v>
      </c>
      <c r="BK106" s="218">
        <f>ROUND($I$106*$H$106,2)</f>
        <v>0</v>
      </c>
      <c r="BL106" s="136" t="s">
        <v>136</v>
      </c>
      <c r="BM106" s="136" t="s">
        <v>162</v>
      </c>
    </row>
    <row r="107" spans="2:47" s="140" customFormat="1" ht="27" customHeight="1">
      <c r="B107" s="141"/>
      <c r="D107" s="219" t="s">
        <v>138</v>
      </c>
      <c r="F107" s="220" t="s">
        <v>163</v>
      </c>
      <c r="I107" s="248"/>
      <c r="L107" s="141"/>
      <c r="M107" s="221"/>
      <c r="T107" s="222"/>
      <c r="AT107" s="140" t="s">
        <v>138</v>
      </c>
      <c r="AU107" s="140" t="s">
        <v>82</v>
      </c>
    </row>
    <row r="108" spans="2:65" s="140" customFormat="1" ht="15.75" customHeight="1">
      <c r="B108" s="141"/>
      <c r="C108" s="208" t="s">
        <v>164</v>
      </c>
      <c r="D108" s="208" t="s">
        <v>131</v>
      </c>
      <c r="E108" s="209" t="s">
        <v>165</v>
      </c>
      <c r="F108" s="210" t="s">
        <v>166</v>
      </c>
      <c r="G108" s="211" t="s">
        <v>134</v>
      </c>
      <c r="H108" s="212">
        <v>333.9</v>
      </c>
      <c r="I108" s="247"/>
      <c r="J108" s="213">
        <f>ROUND($I$108*$H$108,2)</f>
        <v>0</v>
      </c>
      <c r="K108" s="210" t="s">
        <v>135</v>
      </c>
      <c r="L108" s="141"/>
      <c r="M108" s="214"/>
      <c r="N108" s="215" t="s">
        <v>44</v>
      </c>
      <c r="Q108" s="216">
        <v>0</v>
      </c>
      <c r="R108" s="216">
        <f>$Q$108*$H$108</f>
        <v>0</v>
      </c>
      <c r="S108" s="216">
        <v>0</v>
      </c>
      <c r="T108" s="217">
        <f>$S$108*$H$108</f>
        <v>0</v>
      </c>
      <c r="AR108" s="136" t="s">
        <v>136</v>
      </c>
      <c r="AT108" s="136" t="s">
        <v>131</v>
      </c>
      <c r="AU108" s="136" t="s">
        <v>82</v>
      </c>
      <c r="AY108" s="140" t="s">
        <v>129</v>
      </c>
      <c r="BE108" s="218">
        <f>IF($N$108="základní",$J$108,0)</f>
        <v>0</v>
      </c>
      <c r="BF108" s="218">
        <f>IF($N$108="snížená",$J$108,0)</f>
        <v>0</v>
      </c>
      <c r="BG108" s="218">
        <f>IF($N$108="zákl. přenesená",$J$108,0)</f>
        <v>0</v>
      </c>
      <c r="BH108" s="218">
        <f>IF($N$108="sníž. přenesená",$J$108,0)</f>
        <v>0</v>
      </c>
      <c r="BI108" s="218">
        <f>IF($N$108="nulová",$J$108,0)</f>
        <v>0</v>
      </c>
      <c r="BJ108" s="136" t="s">
        <v>22</v>
      </c>
      <c r="BK108" s="218">
        <f>ROUND($I$108*$H$108,2)</f>
        <v>0</v>
      </c>
      <c r="BL108" s="136" t="s">
        <v>136</v>
      </c>
      <c r="BM108" s="136" t="s">
        <v>167</v>
      </c>
    </row>
    <row r="109" spans="2:47" s="140" customFormat="1" ht="27" customHeight="1">
      <c r="B109" s="141"/>
      <c r="D109" s="219" t="s">
        <v>138</v>
      </c>
      <c r="F109" s="220" t="s">
        <v>168</v>
      </c>
      <c r="I109" s="248"/>
      <c r="L109" s="141"/>
      <c r="M109" s="221"/>
      <c r="T109" s="222"/>
      <c r="AT109" s="140" t="s">
        <v>138</v>
      </c>
      <c r="AU109" s="140" t="s">
        <v>82</v>
      </c>
    </row>
    <row r="110" spans="2:51" s="140" customFormat="1" ht="15.75" customHeight="1">
      <c r="B110" s="229"/>
      <c r="D110" s="224" t="s">
        <v>140</v>
      </c>
      <c r="E110" s="230"/>
      <c r="F110" s="231" t="s">
        <v>169</v>
      </c>
      <c r="H110" s="232">
        <v>333.9</v>
      </c>
      <c r="I110" s="248"/>
      <c r="L110" s="229"/>
      <c r="M110" s="233"/>
      <c r="T110" s="234"/>
      <c r="AT110" s="230" t="s">
        <v>140</v>
      </c>
      <c r="AU110" s="230" t="s">
        <v>82</v>
      </c>
      <c r="AV110" s="230" t="s">
        <v>82</v>
      </c>
      <c r="AW110" s="230" t="s">
        <v>103</v>
      </c>
      <c r="AX110" s="230" t="s">
        <v>73</v>
      </c>
      <c r="AY110" s="230" t="s">
        <v>129</v>
      </c>
    </row>
    <row r="111" spans="2:65" s="140" customFormat="1" ht="15.75" customHeight="1">
      <c r="B111" s="141"/>
      <c r="C111" s="208" t="s">
        <v>170</v>
      </c>
      <c r="D111" s="208" t="s">
        <v>131</v>
      </c>
      <c r="E111" s="209" t="s">
        <v>171</v>
      </c>
      <c r="F111" s="210" t="s">
        <v>172</v>
      </c>
      <c r="G111" s="211" t="s">
        <v>173</v>
      </c>
      <c r="H111" s="212">
        <v>567.63</v>
      </c>
      <c r="I111" s="247"/>
      <c r="J111" s="213">
        <f>ROUND($I$111*$H$111,2)</f>
        <v>0</v>
      </c>
      <c r="K111" s="210"/>
      <c r="L111" s="141"/>
      <c r="M111" s="214"/>
      <c r="N111" s="215" t="s">
        <v>44</v>
      </c>
      <c r="Q111" s="216">
        <v>0</v>
      </c>
      <c r="R111" s="216">
        <f>$Q$111*$H$111</f>
        <v>0</v>
      </c>
      <c r="S111" s="216">
        <v>0</v>
      </c>
      <c r="T111" s="217">
        <f>$S$111*$H$111</f>
        <v>0</v>
      </c>
      <c r="AR111" s="136" t="s">
        <v>136</v>
      </c>
      <c r="AT111" s="136" t="s">
        <v>131</v>
      </c>
      <c r="AU111" s="136" t="s">
        <v>82</v>
      </c>
      <c r="AY111" s="140" t="s">
        <v>129</v>
      </c>
      <c r="BE111" s="218">
        <f>IF($N$111="základní",$J$111,0)</f>
        <v>0</v>
      </c>
      <c r="BF111" s="218">
        <f>IF($N$111="snížená",$J$111,0)</f>
        <v>0</v>
      </c>
      <c r="BG111" s="218">
        <f>IF($N$111="zákl. přenesená",$J$111,0)</f>
        <v>0</v>
      </c>
      <c r="BH111" s="218">
        <f>IF($N$111="sníž. přenesená",$J$111,0)</f>
        <v>0</v>
      </c>
      <c r="BI111" s="218">
        <f>IF($N$111="nulová",$J$111,0)</f>
        <v>0</v>
      </c>
      <c r="BJ111" s="136" t="s">
        <v>22</v>
      </c>
      <c r="BK111" s="218">
        <f>ROUND($I$111*$H$111,2)</f>
        <v>0</v>
      </c>
      <c r="BL111" s="136" t="s">
        <v>136</v>
      </c>
      <c r="BM111" s="136" t="s">
        <v>174</v>
      </c>
    </row>
    <row r="112" spans="2:51" s="140" customFormat="1" ht="15.75" customHeight="1">
      <c r="B112" s="229"/>
      <c r="D112" s="224" t="s">
        <v>140</v>
      </c>
      <c r="F112" s="231" t="s">
        <v>175</v>
      </c>
      <c r="H112" s="232">
        <v>567.63</v>
      </c>
      <c r="I112" s="248"/>
      <c r="L112" s="229"/>
      <c r="M112" s="233"/>
      <c r="T112" s="234"/>
      <c r="AT112" s="230" t="s">
        <v>140</v>
      </c>
      <c r="AU112" s="230" t="s">
        <v>82</v>
      </c>
      <c r="AV112" s="230" t="s">
        <v>82</v>
      </c>
      <c r="AW112" s="230" t="s">
        <v>73</v>
      </c>
      <c r="AX112" s="230" t="s">
        <v>22</v>
      </c>
      <c r="AY112" s="230" t="s">
        <v>129</v>
      </c>
    </row>
    <row r="113" spans="2:65" s="140" customFormat="1" ht="15.75" customHeight="1">
      <c r="B113" s="141"/>
      <c r="C113" s="208" t="s">
        <v>176</v>
      </c>
      <c r="D113" s="208" t="s">
        <v>131</v>
      </c>
      <c r="E113" s="209" t="s">
        <v>177</v>
      </c>
      <c r="F113" s="210" t="s">
        <v>178</v>
      </c>
      <c r="G113" s="211" t="s">
        <v>134</v>
      </c>
      <c r="H113" s="212">
        <v>539.1</v>
      </c>
      <c r="I113" s="247"/>
      <c r="J113" s="213">
        <f>ROUND($I$113*$H$113,2)</f>
        <v>0</v>
      </c>
      <c r="K113" s="210" t="s">
        <v>135</v>
      </c>
      <c r="L113" s="141"/>
      <c r="M113" s="214"/>
      <c r="N113" s="215" t="s">
        <v>44</v>
      </c>
      <c r="Q113" s="216">
        <v>0</v>
      </c>
      <c r="R113" s="216">
        <f>$Q$113*$H$113</f>
        <v>0</v>
      </c>
      <c r="S113" s="216">
        <v>0</v>
      </c>
      <c r="T113" s="217">
        <f>$S$113*$H$113</f>
        <v>0</v>
      </c>
      <c r="AR113" s="136" t="s">
        <v>136</v>
      </c>
      <c r="AT113" s="136" t="s">
        <v>131</v>
      </c>
      <c r="AU113" s="136" t="s">
        <v>82</v>
      </c>
      <c r="AY113" s="140" t="s">
        <v>129</v>
      </c>
      <c r="BE113" s="218">
        <f>IF($N$113="základní",$J$113,0)</f>
        <v>0</v>
      </c>
      <c r="BF113" s="218">
        <f>IF($N$113="snížená",$J$113,0)</f>
        <v>0</v>
      </c>
      <c r="BG113" s="218">
        <f>IF($N$113="zákl. přenesená",$J$113,0)</f>
        <v>0</v>
      </c>
      <c r="BH113" s="218">
        <f>IF($N$113="sníž. přenesená",$J$113,0)</f>
        <v>0</v>
      </c>
      <c r="BI113" s="218">
        <f>IF($N$113="nulová",$J$113,0)</f>
        <v>0</v>
      </c>
      <c r="BJ113" s="136" t="s">
        <v>22</v>
      </c>
      <c r="BK113" s="218">
        <f>ROUND($I$113*$H$113,2)</f>
        <v>0</v>
      </c>
      <c r="BL113" s="136" t="s">
        <v>136</v>
      </c>
      <c r="BM113" s="136" t="s">
        <v>179</v>
      </c>
    </row>
    <row r="114" spans="2:47" s="140" customFormat="1" ht="27" customHeight="1">
      <c r="B114" s="141"/>
      <c r="D114" s="219" t="s">
        <v>138</v>
      </c>
      <c r="F114" s="220" t="s">
        <v>180</v>
      </c>
      <c r="I114" s="248"/>
      <c r="L114" s="141"/>
      <c r="M114" s="221"/>
      <c r="T114" s="222"/>
      <c r="AT114" s="140" t="s">
        <v>138</v>
      </c>
      <c r="AU114" s="140" t="s">
        <v>82</v>
      </c>
    </row>
    <row r="115" spans="2:51" s="140" customFormat="1" ht="15.75" customHeight="1">
      <c r="B115" s="223"/>
      <c r="D115" s="224" t="s">
        <v>140</v>
      </c>
      <c r="E115" s="225"/>
      <c r="F115" s="226" t="s">
        <v>141</v>
      </c>
      <c r="H115" s="225"/>
      <c r="I115" s="248"/>
      <c r="L115" s="223"/>
      <c r="M115" s="227"/>
      <c r="T115" s="228"/>
      <c r="AT115" s="225" t="s">
        <v>140</v>
      </c>
      <c r="AU115" s="225" t="s">
        <v>82</v>
      </c>
      <c r="AV115" s="225" t="s">
        <v>22</v>
      </c>
      <c r="AW115" s="225" t="s">
        <v>103</v>
      </c>
      <c r="AX115" s="225" t="s">
        <v>73</v>
      </c>
      <c r="AY115" s="225" t="s">
        <v>129</v>
      </c>
    </row>
    <row r="116" spans="2:51" s="140" customFormat="1" ht="15.75" customHeight="1">
      <c r="B116" s="229"/>
      <c r="D116" s="224" t="s">
        <v>140</v>
      </c>
      <c r="E116" s="230"/>
      <c r="F116" s="231" t="s">
        <v>181</v>
      </c>
      <c r="H116" s="232">
        <v>539.1</v>
      </c>
      <c r="I116" s="248"/>
      <c r="L116" s="229"/>
      <c r="M116" s="233"/>
      <c r="T116" s="234"/>
      <c r="AT116" s="230" t="s">
        <v>140</v>
      </c>
      <c r="AU116" s="230" t="s">
        <v>82</v>
      </c>
      <c r="AV116" s="230" t="s">
        <v>82</v>
      </c>
      <c r="AW116" s="230" t="s">
        <v>103</v>
      </c>
      <c r="AX116" s="230" t="s">
        <v>73</v>
      </c>
      <c r="AY116" s="230" t="s">
        <v>129</v>
      </c>
    </row>
    <row r="117" spans="2:65" s="140" customFormat="1" ht="15.75" customHeight="1">
      <c r="B117" s="141"/>
      <c r="C117" s="235" t="s">
        <v>182</v>
      </c>
      <c r="D117" s="235" t="s">
        <v>183</v>
      </c>
      <c r="E117" s="236" t="s">
        <v>184</v>
      </c>
      <c r="F117" s="237" t="s">
        <v>185</v>
      </c>
      <c r="G117" s="238" t="s">
        <v>173</v>
      </c>
      <c r="H117" s="239">
        <v>900.297</v>
      </c>
      <c r="I117" s="249"/>
      <c r="J117" s="240">
        <f>ROUND($I$117*$H$117,2)</f>
        <v>0</v>
      </c>
      <c r="K117" s="237" t="s">
        <v>135</v>
      </c>
      <c r="L117" s="241"/>
      <c r="M117" s="242"/>
      <c r="N117" s="243" t="s">
        <v>44</v>
      </c>
      <c r="Q117" s="216">
        <v>1</v>
      </c>
      <c r="R117" s="216">
        <f>$Q$117*$H$117</f>
        <v>900.297</v>
      </c>
      <c r="S117" s="216">
        <v>0</v>
      </c>
      <c r="T117" s="217">
        <f>$S$117*$H$117</f>
        <v>0</v>
      </c>
      <c r="AR117" s="136" t="s">
        <v>176</v>
      </c>
      <c r="AT117" s="136" t="s">
        <v>183</v>
      </c>
      <c r="AU117" s="136" t="s">
        <v>82</v>
      </c>
      <c r="AY117" s="140" t="s">
        <v>129</v>
      </c>
      <c r="BE117" s="218">
        <f>IF($N$117="základní",$J$117,0)</f>
        <v>0</v>
      </c>
      <c r="BF117" s="218">
        <f>IF($N$117="snížená",$J$117,0)</f>
        <v>0</v>
      </c>
      <c r="BG117" s="218">
        <f>IF($N$117="zákl. přenesená",$J$117,0)</f>
        <v>0</v>
      </c>
      <c r="BH117" s="218">
        <f>IF($N$117="sníž. přenesená",$J$117,0)</f>
        <v>0</v>
      </c>
      <c r="BI117" s="218">
        <f>IF($N$117="nulová",$J$117,0)</f>
        <v>0</v>
      </c>
      <c r="BJ117" s="136" t="s">
        <v>22</v>
      </c>
      <c r="BK117" s="218">
        <f>ROUND($I$117*$H$117,2)</f>
        <v>0</v>
      </c>
      <c r="BL117" s="136" t="s">
        <v>136</v>
      </c>
      <c r="BM117" s="136" t="s">
        <v>186</v>
      </c>
    </row>
    <row r="118" spans="2:47" s="140" customFormat="1" ht="27" customHeight="1">
      <c r="B118" s="141"/>
      <c r="D118" s="219" t="s">
        <v>138</v>
      </c>
      <c r="F118" s="220" t="s">
        <v>187</v>
      </c>
      <c r="I118" s="248"/>
      <c r="L118" s="141"/>
      <c r="M118" s="221"/>
      <c r="T118" s="222"/>
      <c r="AT118" s="140" t="s">
        <v>138</v>
      </c>
      <c r="AU118" s="140" t="s">
        <v>82</v>
      </c>
    </row>
    <row r="119" spans="2:51" s="140" customFormat="1" ht="15.75" customHeight="1">
      <c r="B119" s="229"/>
      <c r="D119" s="224" t="s">
        <v>140</v>
      </c>
      <c r="F119" s="231" t="s">
        <v>188</v>
      </c>
      <c r="H119" s="232">
        <v>900.297</v>
      </c>
      <c r="I119" s="248"/>
      <c r="L119" s="229"/>
      <c r="M119" s="233"/>
      <c r="T119" s="234"/>
      <c r="AT119" s="230" t="s">
        <v>140</v>
      </c>
      <c r="AU119" s="230" t="s">
        <v>82</v>
      </c>
      <c r="AV119" s="230" t="s">
        <v>82</v>
      </c>
      <c r="AW119" s="230" t="s">
        <v>73</v>
      </c>
      <c r="AX119" s="230" t="s">
        <v>22</v>
      </c>
      <c r="AY119" s="230" t="s">
        <v>129</v>
      </c>
    </row>
    <row r="120" spans="2:65" s="140" customFormat="1" ht="15.75" customHeight="1">
      <c r="B120" s="141"/>
      <c r="C120" s="208" t="s">
        <v>27</v>
      </c>
      <c r="D120" s="208" t="s">
        <v>131</v>
      </c>
      <c r="E120" s="209" t="s">
        <v>189</v>
      </c>
      <c r="F120" s="210" t="s">
        <v>190</v>
      </c>
      <c r="G120" s="211" t="s">
        <v>134</v>
      </c>
      <c r="H120" s="212">
        <v>198.2</v>
      </c>
      <c r="I120" s="247"/>
      <c r="J120" s="213">
        <f>ROUND($I$120*$H$120,2)</f>
        <v>0</v>
      </c>
      <c r="K120" s="210" t="s">
        <v>135</v>
      </c>
      <c r="L120" s="141"/>
      <c r="M120" s="214"/>
      <c r="N120" s="215" t="s">
        <v>44</v>
      </c>
      <c r="Q120" s="216">
        <v>0</v>
      </c>
      <c r="R120" s="216">
        <f>$Q$120*$H$120</f>
        <v>0</v>
      </c>
      <c r="S120" s="216">
        <v>0</v>
      </c>
      <c r="T120" s="217">
        <f>$S$120*$H$120</f>
        <v>0</v>
      </c>
      <c r="AR120" s="136" t="s">
        <v>136</v>
      </c>
      <c r="AT120" s="136" t="s">
        <v>131</v>
      </c>
      <c r="AU120" s="136" t="s">
        <v>82</v>
      </c>
      <c r="AY120" s="140" t="s">
        <v>129</v>
      </c>
      <c r="BE120" s="218">
        <f>IF($N$120="základní",$J$120,0)</f>
        <v>0</v>
      </c>
      <c r="BF120" s="218">
        <f>IF($N$120="snížená",$J$120,0)</f>
        <v>0</v>
      </c>
      <c r="BG120" s="218">
        <f>IF($N$120="zákl. přenesená",$J$120,0)</f>
        <v>0</v>
      </c>
      <c r="BH120" s="218">
        <f>IF($N$120="sníž. přenesená",$J$120,0)</f>
        <v>0</v>
      </c>
      <c r="BI120" s="218">
        <f>IF($N$120="nulová",$J$120,0)</f>
        <v>0</v>
      </c>
      <c r="BJ120" s="136" t="s">
        <v>22</v>
      </c>
      <c r="BK120" s="218">
        <f>ROUND($I$120*$H$120,2)</f>
        <v>0</v>
      </c>
      <c r="BL120" s="136" t="s">
        <v>136</v>
      </c>
      <c r="BM120" s="136" t="s">
        <v>191</v>
      </c>
    </row>
    <row r="121" spans="2:47" s="140" customFormat="1" ht="27" customHeight="1">
      <c r="B121" s="141"/>
      <c r="D121" s="219" t="s">
        <v>138</v>
      </c>
      <c r="F121" s="220" t="s">
        <v>192</v>
      </c>
      <c r="I121" s="248"/>
      <c r="L121" s="141"/>
      <c r="M121" s="221"/>
      <c r="T121" s="222"/>
      <c r="AT121" s="140" t="s">
        <v>138</v>
      </c>
      <c r="AU121" s="140" t="s">
        <v>82</v>
      </c>
    </row>
    <row r="122" spans="2:51" s="140" customFormat="1" ht="15.75" customHeight="1">
      <c r="B122" s="223"/>
      <c r="D122" s="224" t="s">
        <v>140</v>
      </c>
      <c r="E122" s="225"/>
      <c r="F122" s="226" t="s">
        <v>193</v>
      </c>
      <c r="H122" s="225"/>
      <c r="I122" s="248"/>
      <c r="L122" s="223"/>
      <c r="M122" s="227"/>
      <c r="T122" s="228"/>
      <c r="AT122" s="225" t="s">
        <v>140</v>
      </c>
      <c r="AU122" s="225" t="s">
        <v>82</v>
      </c>
      <c r="AV122" s="225" t="s">
        <v>22</v>
      </c>
      <c r="AW122" s="225" t="s">
        <v>103</v>
      </c>
      <c r="AX122" s="225" t="s">
        <v>73</v>
      </c>
      <c r="AY122" s="225" t="s">
        <v>129</v>
      </c>
    </row>
    <row r="123" spans="2:51" s="140" customFormat="1" ht="15.75" customHeight="1">
      <c r="B123" s="229"/>
      <c r="D123" s="224" t="s">
        <v>140</v>
      </c>
      <c r="E123" s="230"/>
      <c r="F123" s="231" t="s">
        <v>194</v>
      </c>
      <c r="H123" s="232">
        <v>198.2</v>
      </c>
      <c r="I123" s="248"/>
      <c r="L123" s="229"/>
      <c r="M123" s="233"/>
      <c r="T123" s="234"/>
      <c r="AT123" s="230" t="s">
        <v>140</v>
      </c>
      <c r="AU123" s="230" t="s">
        <v>82</v>
      </c>
      <c r="AV123" s="230" t="s">
        <v>82</v>
      </c>
      <c r="AW123" s="230" t="s">
        <v>103</v>
      </c>
      <c r="AX123" s="230" t="s">
        <v>73</v>
      </c>
      <c r="AY123" s="230" t="s">
        <v>129</v>
      </c>
    </row>
    <row r="124" spans="2:65" s="140" customFormat="1" ht="15.75" customHeight="1">
      <c r="B124" s="141"/>
      <c r="C124" s="235" t="s">
        <v>195</v>
      </c>
      <c r="D124" s="235" t="s">
        <v>183</v>
      </c>
      <c r="E124" s="236" t="s">
        <v>196</v>
      </c>
      <c r="F124" s="237" t="s">
        <v>197</v>
      </c>
      <c r="G124" s="238" t="s">
        <v>173</v>
      </c>
      <c r="H124" s="239">
        <v>330.994</v>
      </c>
      <c r="I124" s="249"/>
      <c r="J124" s="240">
        <f>ROUND($I$124*$H$124,2)</f>
        <v>0</v>
      </c>
      <c r="K124" s="237" t="s">
        <v>135</v>
      </c>
      <c r="L124" s="241"/>
      <c r="M124" s="242"/>
      <c r="N124" s="243" t="s">
        <v>44</v>
      </c>
      <c r="Q124" s="216">
        <v>1</v>
      </c>
      <c r="R124" s="216">
        <f>$Q$124*$H$124</f>
        <v>330.994</v>
      </c>
      <c r="S124" s="216">
        <v>0</v>
      </c>
      <c r="T124" s="217">
        <f>$S$124*$H$124</f>
        <v>0</v>
      </c>
      <c r="AR124" s="136" t="s">
        <v>176</v>
      </c>
      <c r="AT124" s="136" t="s">
        <v>183</v>
      </c>
      <c r="AU124" s="136" t="s">
        <v>82</v>
      </c>
      <c r="AY124" s="140" t="s">
        <v>129</v>
      </c>
      <c r="BE124" s="218">
        <f>IF($N$124="základní",$J$124,0)</f>
        <v>0</v>
      </c>
      <c r="BF124" s="218">
        <f>IF($N$124="snížená",$J$124,0)</f>
        <v>0</v>
      </c>
      <c r="BG124" s="218">
        <f>IF($N$124="zákl. přenesená",$J$124,0)</f>
        <v>0</v>
      </c>
      <c r="BH124" s="218">
        <f>IF($N$124="sníž. přenesená",$J$124,0)</f>
        <v>0</v>
      </c>
      <c r="BI124" s="218">
        <f>IF($N$124="nulová",$J$124,0)</f>
        <v>0</v>
      </c>
      <c r="BJ124" s="136" t="s">
        <v>22</v>
      </c>
      <c r="BK124" s="218">
        <f>ROUND($I$124*$H$124,2)</f>
        <v>0</v>
      </c>
      <c r="BL124" s="136" t="s">
        <v>136</v>
      </c>
      <c r="BM124" s="136" t="s">
        <v>198</v>
      </c>
    </row>
    <row r="125" spans="2:47" s="140" customFormat="1" ht="27" customHeight="1">
      <c r="B125" s="141"/>
      <c r="D125" s="219" t="s">
        <v>138</v>
      </c>
      <c r="F125" s="220" t="s">
        <v>199</v>
      </c>
      <c r="I125" s="248"/>
      <c r="L125" s="141"/>
      <c r="M125" s="221"/>
      <c r="T125" s="222"/>
      <c r="AT125" s="140" t="s">
        <v>138</v>
      </c>
      <c r="AU125" s="140" t="s">
        <v>82</v>
      </c>
    </row>
    <row r="126" spans="2:51" s="140" customFormat="1" ht="15.75" customHeight="1">
      <c r="B126" s="229"/>
      <c r="D126" s="224" t="s">
        <v>140</v>
      </c>
      <c r="F126" s="231" t="s">
        <v>200</v>
      </c>
      <c r="H126" s="232">
        <v>330.994</v>
      </c>
      <c r="I126" s="248"/>
      <c r="L126" s="229"/>
      <c r="M126" s="233"/>
      <c r="T126" s="234"/>
      <c r="AT126" s="230" t="s">
        <v>140</v>
      </c>
      <c r="AU126" s="230" t="s">
        <v>82</v>
      </c>
      <c r="AV126" s="230" t="s">
        <v>82</v>
      </c>
      <c r="AW126" s="230" t="s">
        <v>73</v>
      </c>
      <c r="AX126" s="230" t="s">
        <v>22</v>
      </c>
      <c r="AY126" s="230" t="s">
        <v>129</v>
      </c>
    </row>
    <row r="127" spans="2:65" s="140" customFormat="1" ht="15.75" customHeight="1">
      <c r="B127" s="141"/>
      <c r="C127" s="208" t="s">
        <v>201</v>
      </c>
      <c r="D127" s="208" t="s">
        <v>131</v>
      </c>
      <c r="E127" s="209" t="s">
        <v>202</v>
      </c>
      <c r="F127" s="210" t="s">
        <v>203</v>
      </c>
      <c r="G127" s="211" t="s">
        <v>151</v>
      </c>
      <c r="H127" s="212">
        <v>60</v>
      </c>
      <c r="I127" s="247"/>
      <c r="J127" s="213">
        <f>ROUND($I$127*$H$127,2)</f>
        <v>0</v>
      </c>
      <c r="K127" s="210" t="s">
        <v>135</v>
      </c>
      <c r="L127" s="141"/>
      <c r="M127" s="214"/>
      <c r="N127" s="215" t="s">
        <v>44</v>
      </c>
      <c r="Q127" s="216">
        <v>0</v>
      </c>
      <c r="R127" s="216">
        <f>$Q$127*$H$127</f>
        <v>0</v>
      </c>
      <c r="S127" s="216">
        <v>0</v>
      </c>
      <c r="T127" s="217">
        <f>$S$127*$H$127</f>
        <v>0</v>
      </c>
      <c r="AR127" s="136" t="s">
        <v>136</v>
      </c>
      <c r="AT127" s="136" t="s">
        <v>131</v>
      </c>
      <c r="AU127" s="136" t="s">
        <v>82</v>
      </c>
      <c r="AY127" s="140" t="s">
        <v>129</v>
      </c>
      <c r="BE127" s="218">
        <f>IF($N$127="základní",$J$127,0)</f>
        <v>0</v>
      </c>
      <c r="BF127" s="218">
        <f>IF($N$127="snížená",$J$127,0)</f>
        <v>0</v>
      </c>
      <c r="BG127" s="218">
        <f>IF($N$127="zákl. přenesená",$J$127,0)</f>
        <v>0</v>
      </c>
      <c r="BH127" s="218">
        <f>IF($N$127="sníž. přenesená",$J$127,0)</f>
        <v>0</v>
      </c>
      <c r="BI127" s="218">
        <f>IF($N$127="nulová",$J$127,0)</f>
        <v>0</v>
      </c>
      <c r="BJ127" s="136" t="s">
        <v>22</v>
      </c>
      <c r="BK127" s="218">
        <f>ROUND($I$127*$H$127,2)</f>
        <v>0</v>
      </c>
      <c r="BL127" s="136" t="s">
        <v>136</v>
      </c>
      <c r="BM127" s="136" t="s">
        <v>204</v>
      </c>
    </row>
    <row r="128" spans="2:47" s="140" customFormat="1" ht="16.5" customHeight="1">
      <c r="B128" s="141"/>
      <c r="D128" s="219" t="s">
        <v>138</v>
      </c>
      <c r="F128" s="220" t="s">
        <v>205</v>
      </c>
      <c r="I128" s="248"/>
      <c r="L128" s="141"/>
      <c r="M128" s="221"/>
      <c r="T128" s="222"/>
      <c r="AT128" s="140" t="s">
        <v>138</v>
      </c>
      <c r="AU128" s="140" t="s">
        <v>82</v>
      </c>
    </row>
    <row r="129" spans="2:51" s="140" customFormat="1" ht="15.75" customHeight="1">
      <c r="B129" s="223"/>
      <c r="D129" s="224" t="s">
        <v>140</v>
      </c>
      <c r="E129" s="225"/>
      <c r="F129" s="226" t="s">
        <v>206</v>
      </c>
      <c r="H129" s="225"/>
      <c r="I129" s="248"/>
      <c r="L129" s="223"/>
      <c r="M129" s="227"/>
      <c r="T129" s="228"/>
      <c r="AT129" s="225" t="s">
        <v>140</v>
      </c>
      <c r="AU129" s="225" t="s">
        <v>82</v>
      </c>
      <c r="AV129" s="225" t="s">
        <v>22</v>
      </c>
      <c r="AW129" s="225" t="s">
        <v>103</v>
      </c>
      <c r="AX129" s="225" t="s">
        <v>73</v>
      </c>
      <c r="AY129" s="225" t="s">
        <v>129</v>
      </c>
    </row>
    <row r="130" spans="2:51" s="140" customFormat="1" ht="15.75" customHeight="1">
      <c r="B130" s="229"/>
      <c r="D130" s="224" t="s">
        <v>140</v>
      </c>
      <c r="E130" s="230"/>
      <c r="F130" s="231" t="s">
        <v>207</v>
      </c>
      <c r="H130" s="232">
        <v>60</v>
      </c>
      <c r="I130" s="248"/>
      <c r="L130" s="229"/>
      <c r="M130" s="233"/>
      <c r="T130" s="234"/>
      <c r="AT130" s="230" t="s">
        <v>140</v>
      </c>
      <c r="AU130" s="230" t="s">
        <v>82</v>
      </c>
      <c r="AV130" s="230" t="s">
        <v>82</v>
      </c>
      <c r="AW130" s="230" t="s">
        <v>103</v>
      </c>
      <c r="AX130" s="230" t="s">
        <v>73</v>
      </c>
      <c r="AY130" s="230" t="s">
        <v>129</v>
      </c>
    </row>
    <row r="131" spans="2:63" s="197" customFormat="1" ht="30.75" customHeight="1">
      <c r="B131" s="198"/>
      <c r="D131" s="199" t="s">
        <v>72</v>
      </c>
      <c r="E131" s="206" t="s">
        <v>136</v>
      </c>
      <c r="F131" s="206" t="s">
        <v>208</v>
      </c>
      <c r="I131" s="250"/>
      <c r="J131" s="207">
        <f>$BK$131</f>
        <v>0</v>
      </c>
      <c r="L131" s="198"/>
      <c r="M131" s="202"/>
      <c r="P131" s="203">
        <f>SUM($P$132:$P$135)</f>
        <v>0</v>
      </c>
      <c r="R131" s="203">
        <f>SUM($R$132:$R$135)</f>
        <v>143.509443</v>
      </c>
      <c r="T131" s="204">
        <f>SUM($T$132:$T$135)</f>
        <v>0</v>
      </c>
      <c r="AR131" s="199" t="s">
        <v>22</v>
      </c>
      <c r="AT131" s="199" t="s">
        <v>72</v>
      </c>
      <c r="AU131" s="199" t="s">
        <v>22</v>
      </c>
      <c r="AY131" s="199" t="s">
        <v>129</v>
      </c>
      <c r="BK131" s="205">
        <f>SUM($BK$132:$BK$135)</f>
        <v>0</v>
      </c>
    </row>
    <row r="132" spans="2:65" s="140" customFormat="1" ht="15.75" customHeight="1">
      <c r="B132" s="141"/>
      <c r="C132" s="208" t="s">
        <v>209</v>
      </c>
      <c r="D132" s="208" t="s">
        <v>131</v>
      </c>
      <c r="E132" s="209" t="s">
        <v>210</v>
      </c>
      <c r="F132" s="210" t="s">
        <v>211</v>
      </c>
      <c r="G132" s="211" t="s">
        <v>134</v>
      </c>
      <c r="H132" s="212">
        <v>75.9</v>
      </c>
      <c r="I132" s="247"/>
      <c r="J132" s="213">
        <f>ROUND($I$132*$H$132,2)</f>
        <v>0</v>
      </c>
      <c r="K132" s="210" t="s">
        <v>135</v>
      </c>
      <c r="L132" s="141"/>
      <c r="M132" s="214"/>
      <c r="N132" s="215" t="s">
        <v>44</v>
      </c>
      <c r="Q132" s="216">
        <v>1.89077</v>
      </c>
      <c r="R132" s="216">
        <f>$Q$132*$H$132</f>
        <v>143.509443</v>
      </c>
      <c r="S132" s="216">
        <v>0</v>
      </c>
      <c r="T132" s="217">
        <f>$S$132*$H$132</f>
        <v>0</v>
      </c>
      <c r="AR132" s="136" t="s">
        <v>136</v>
      </c>
      <c r="AT132" s="136" t="s">
        <v>131</v>
      </c>
      <c r="AU132" s="136" t="s">
        <v>82</v>
      </c>
      <c r="AY132" s="140" t="s">
        <v>129</v>
      </c>
      <c r="BE132" s="218">
        <f>IF($N$132="základní",$J$132,0)</f>
        <v>0</v>
      </c>
      <c r="BF132" s="218">
        <f>IF($N$132="snížená",$J$132,0)</f>
        <v>0</v>
      </c>
      <c r="BG132" s="218">
        <f>IF($N$132="zákl. přenesená",$J$132,0)</f>
        <v>0</v>
      </c>
      <c r="BH132" s="218">
        <f>IF($N$132="sníž. přenesená",$J$132,0)</f>
        <v>0</v>
      </c>
      <c r="BI132" s="218">
        <f>IF($N$132="nulová",$J$132,0)</f>
        <v>0</v>
      </c>
      <c r="BJ132" s="136" t="s">
        <v>22</v>
      </c>
      <c r="BK132" s="218">
        <f>ROUND($I$132*$H$132,2)</f>
        <v>0</v>
      </c>
      <c r="BL132" s="136" t="s">
        <v>136</v>
      </c>
      <c r="BM132" s="136" t="s">
        <v>212</v>
      </c>
    </row>
    <row r="133" spans="2:47" s="140" customFormat="1" ht="16.5" customHeight="1">
      <c r="B133" s="141"/>
      <c r="D133" s="219" t="s">
        <v>138</v>
      </c>
      <c r="F133" s="220" t="s">
        <v>213</v>
      </c>
      <c r="I133" s="248"/>
      <c r="L133" s="141"/>
      <c r="M133" s="221"/>
      <c r="T133" s="222"/>
      <c r="AT133" s="140" t="s">
        <v>138</v>
      </c>
      <c r="AU133" s="140" t="s">
        <v>82</v>
      </c>
    </row>
    <row r="134" spans="2:51" s="140" customFormat="1" ht="15.75" customHeight="1">
      <c r="B134" s="223"/>
      <c r="D134" s="224" t="s">
        <v>140</v>
      </c>
      <c r="E134" s="225"/>
      <c r="F134" s="226" t="s">
        <v>193</v>
      </c>
      <c r="H134" s="225"/>
      <c r="I134" s="248"/>
      <c r="L134" s="223"/>
      <c r="M134" s="227"/>
      <c r="T134" s="228"/>
      <c r="AT134" s="225" t="s">
        <v>140</v>
      </c>
      <c r="AU134" s="225" t="s">
        <v>82</v>
      </c>
      <c r="AV134" s="225" t="s">
        <v>22</v>
      </c>
      <c r="AW134" s="225" t="s">
        <v>103</v>
      </c>
      <c r="AX134" s="225" t="s">
        <v>73</v>
      </c>
      <c r="AY134" s="225" t="s">
        <v>129</v>
      </c>
    </row>
    <row r="135" spans="2:51" s="140" customFormat="1" ht="15.75" customHeight="1">
      <c r="B135" s="229"/>
      <c r="D135" s="224" t="s">
        <v>140</v>
      </c>
      <c r="E135" s="230"/>
      <c r="F135" s="231" t="s">
        <v>214</v>
      </c>
      <c r="H135" s="232">
        <v>75.9</v>
      </c>
      <c r="I135" s="248"/>
      <c r="L135" s="229"/>
      <c r="M135" s="233"/>
      <c r="T135" s="234"/>
      <c r="AT135" s="230" t="s">
        <v>140</v>
      </c>
      <c r="AU135" s="230" t="s">
        <v>82</v>
      </c>
      <c r="AV135" s="230" t="s">
        <v>82</v>
      </c>
      <c r="AW135" s="230" t="s">
        <v>103</v>
      </c>
      <c r="AX135" s="230" t="s">
        <v>73</v>
      </c>
      <c r="AY135" s="230" t="s">
        <v>129</v>
      </c>
    </row>
    <row r="136" spans="2:63" s="197" customFormat="1" ht="30.75" customHeight="1">
      <c r="B136" s="198"/>
      <c r="D136" s="199" t="s">
        <v>72</v>
      </c>
      <c r="E136" s="206" t="s">
        <v>176</v>
      </c>
      <c r="F136" s="206" t="s">
        <v>215</v>
      </c>
      <c r="I136" s="250"/>
      <c r="J136" s="207">
        <f>$BK$136</f>
        <v>0</v>
      </c>
      <c r="L136" s="198"/>
      <c r="M136" s="202"/>
      <c r="P136" s="203">
        <f>SUM($P$137:$P$166)</f>
        <v>0</v>
      </c>
      <c r="R136" s="203">
        <f>SUM($R$137:$R$166)</f>
        <v>0.8018194200000002</v>
      </c>
      <c r="T136" s="204">
        <f>SUM($T$137:$T$166)</f>
        <v>0</v>
      </c>
      <c r="AR136" s="199" t="s">
        <v>22</v>
      </c>
      <c r="AT136" s="199" t="s">
        <v>72</v>
      </c>
      <c r="AU136" s="199" t="s">
        <v>22</v>
      </c>
      <c r="AY136" s="199" t="s">
        <v>129</v>
      </c>
      <c r="BK136" s="205">
        <f>SUM($BK$137:$BK$166)</f>
        <v>0</v>
      </c>
    </row>
    <row r="137" spans="2:65" s="140" customFormat="1" ht="15.75" customHeight="1">
      <c r="B137" s="141"/>
      <c r="C137" s="208" t="s">
        <v>216</v>
      </c>
      <c r="D137" s="208" t="s">
        <v>131</v>
      </c>
      <c r="E137" s="209" t="s">
        <v>217</v>
      </c>
      <c r="F137" s="210" t="s">
        <v>218</v>
      </c>
      <c r="G137" s="211" t="s">
        <v>219</v>
      </c>
      <c r="H137" s="212">
        <v>1</v>
      </c>
      <c r="I137" s="247"/>
      <c r="J137" s="213">
        <f>ROUND($I$137*$H$137,2)</f>
        <v>0</v>
      </c>
      <c r="K137" s="210" t="s">
        <v>135</v>
      </c>
      <c r="L137" s="141"/>
      <c r="M137" s="214"/>
      <c r="N137" s="215" t="s">
        <v>44</v>
      </c>
      <c r="Q137" s="216">
        <v>0.014595</v>
      </c>
      <c r="R137" s="216">
        <f>$Q$137*$H$137</f>
        <v>0.014595</v>
      </c>
      <c r="S137" s="216">
        <v>0</v>
      </c>
      <c r="T137" s="217">
        <f>$S$137*$H$137</f>
        <v>0</v>
      </c>
      <c r="AR137" s="136" t="s">
        <v>136</v>
      </c>
      <c r="AT137" s="136" t="s">
        <v>131</v>
      </c>
      <c r="AU137" s="136" t="s">
        <v>82</v>
      </c>
      <c r="AY137" s="140" t="s">
        <v>129</v>
      </c>
      <c r="BE137" s="218">
        <f>IF($N$137="základní",$J$137,0)</f>
        <v>0</v>
      </c>
      <c r="BF137" s="218">
        <f>IF($N$137="snížená",$J$137,0)</f>
        <v>0</v>
      </c>
      <c r="BG137" s="218">
        <f>IF($N$137="zákl. přenesená",$J$137,0)</f>
        <v>0</v>
      </c>
      <c r="BH137" s="218">
        <f>IF($N$137="sníž. přenesená",$J$137,0)</f>
        <v>0</v>
      </c>
      <c r="BI137" s="218">
        <f>IF($N$137="nulová",$J$137,0)</f>
        <v>0</v>
      </c>
      <c r="BJ137" s="136" t="s">
        <v>22</v>
      </c>
      <c r="BK137" s="218">
        <f>ROUND($I$137*$H$137,2)</f>
        <v>0</v>
      </c>
      <c r="BL137" s="136" t="s">
        <v>136</v>
      </c>
      <c r="BM137" s="136" t="s">
        <v>220</v>
      </c>
    </row>
    <row r="138" spans="2:47" s="140" customFormat="1" ht="16.5" customHeight="1">
      <c r="B138" s="141"/>
      <c r="D138" s="219" t="s">
        <v>138</v>
      </c>
      <c r="F138" s="220" t="s">
        <v>221</v>
      </c>
      <c r="I138" s="248"/>
      <c r="L138" s="141"/>
      <c r="M138" s="221"/>
      <c r="T138" s="222"/>
      <c r="AT138" s="140" t="s">
        <v>138</v>
      </c>
      <c r="AU138" s="140" t="s">
        <v>82</v>
      </c>
    </row>
    <row r="139" spans="2:51" s="140" customFormat="1" ht="15.75" customHeight="1">
      <c r="B139" s="223"/>
      <c r="D139" s="224" t="s">
        <v>140</v>
      </c>
      <c r="E139" s="225"/>
      <c r="F139" s="226" t="s">
        <v>222</v>
      </c>
      <c r="H139" s="225"/>
      <c r="I139" s="248"/>
      <c r="L139" s="223"/>
      <c r="M139" s="227"/>
      <c r="T139" s="228"/>
      <c r="AT139" s="225" t="s">
        <v>140</v>
      </c>
      <c r="AU139" s="225" t="s">
        <v>82</v>
      </c>
      <c r="AV139" s="225" t="s">
        <v>22</v>
      </c>
      <c r="AW139" s="225" t="s">
        <v>103</v>
      </c>
      <c r="AX139" s="225" t="s">
        <v>73</v>
      </c>
      <c r="AY139" s="225" t="s">
        <v>129</v>
      </c>
    </row>
    <row r="140" spans="2:51" s="140" customFormat="1" ht="15.75" customHeight="1">
      <c r="B140" s="229"/>
      <c r="D140" s="224" t="s">
        <v>140</v>
      </c>
      <c r="E140" s="230"/>
      <c r="F140" s="231" t="s">
        <v>22</v>
      </c>
      <c r="H140" s="232">
        <v>1</v>
      </c>
      <c r="I140" s="248"/>
      <c r="L140" s="229"/>
      <c r="M140" s="233"/>
      <c r="T140" s="234"/>
      <c r="AT140" s="230" t="s">
        <v>140</v>
      </c>
      <c r="AU140" s="230" t="s">
        <v>82</v>
      </c>
      <c r="AV140" s="230" t="s">
        <v>82</v>
      </c>
      <c r="AW140" s="230" t="s">
        <v>103</v>
      </c>
      <c r="AX140" s="230" t="s">
        <v>73</v>
      </c>
      <c r="AY140" s="230" t="s">
        <v>129</v>
      </c>
    </row>
    <row r="141" spans="2:65" s="140" customFormat="1" ht="15.75" customHeight="1">
      <c r="B141" s="141"/>
      <c r="C141" s="235" t="s">
        <v>9</v>
      </c>
      <c r="D141" s="235" t="s">
        <v>183</v>
      </c>
      <c r="E141" s="236" t="s">
        <v>223</v>
      </c>
      <c r="F141" s="237" t="s">
        <v>224</v>
      </c>
      <c r="G141" s="238" t="s">
        <v>219</v>
      </c>
      <c r="H141" s="239">
        <v>1</v>
      </c>
      <c r="I141" s="249"/>
      <c r="J141" s="240">
        <f>ROUND($I$141*$H$141,2)</f>
        <v>0</v>
      </c>
      <c r="K141" s="237" t="s">
        <v>135</v>
      </c>
      <c r="L141" s="241"/>
      <c r="M141" s="242"/>
      <c r="N141" s="243" t="s">
        <v>44</v>
      </c>
      <c r="Q141" s="216">
        <v>0.479</v>
      </c>
      <c r="R141" s="216">
        <f>$Q$141*$H$141</f>
        <v>0.479</v>
      </c>
      <c r="S141" s="216">
        <v>0</v>
      </c>
      <c r="T141" s="217">
        <f>$S$141*$H$141</f>
        <v>0</v>
      </c>
      <c r="AR141" s="136" t="s">
        <v>176</v>
      </c>
      <c r="AT141" s="136" t="s">
        <v>183</v>
      </c>
      <c r="AU141" s="136" t="s">
        <v>82</v>
      </c>
      <c r="AY141" s="140" t="s">
        <v>129</v>
      </c>
      <c r="BE141" s="218">
        <f>IF($N$141="základní",$J$141,0)</f>
        <v>0</v>
      </c>
      <c r="BF141" s="218">
        <f>IF($N$141="snížená",$J$141,0)</f>
        <v>0</v>
      </c>
      <c r="BG141" s="218">
        <f>IF($N$141="zákl. přenesená",$J$141,0)</f>
        <v>0</v>
      </c>
      <c r="BH141" s="218">
        <f>IF($N$141="sníž. přenesená",$J$141,0)</f>
        <v>0</v>
      </c>
      <c r="BI141" s="218">
        <f>IF($N$141="nulová",$J$141,0)</f>
        <v>0</v>
      </c>
      <c r="BJ141" s="136" t="s">
        <v>22</v>
      </c>
      <c r="BK141" s="218">
        <f>ROUND($I$141*$H$141,2)</f>
        <v>0</v>
      </c>
      <c r="BL141" s="136" t="s">
        <v>136</v>
      </c>
      <c r="BM141" s="136" t="s">
        <v>225</v>
      </c>
    </row>
    <row r="142" spans="2:47" s="140" customFormat="1" ht="27" customHeight="1">
      <c r="B142" s="141"/>
      <c r="D142" s="219" t="s">
        <v>138</v>
      </c>
      <c r="F142" s="220" t="s">
        <v>226</v>
      </c>
      <c r="I142" s="248"/>
      <c r="L142" s="141"/>
      <c r="M142" s="221"/>
      <c r="T142" s="222"/>
      <c r="AT142" s="140" t="s">
        <v>138</v>
      </c>
      <c r="AU142" s="140" t="s">
        <v>82</v>
      </c>
    </row>
    <row r="143" spans="2:65" s="140" customFormat="1" ht="15.75" customHeight="1">
      <c r="B143" s="141"/>
      <c r="C143" s="235" t="s">
        <v>227</v>
      </c>
      <c r="D143" s="235" t="s">
        <v>183</v>
      </c>
      <c r="E143" s="236" t="s">
        <v>228</v>
      </c>
      <c r="F143" s="237" t="s">
        <v>229</v>
      </c>
      <c r="G143" s="238" t="s">
        <v>219</v>
      </c>
      <c r="H143" s="239">
        <v>1</v>
      </c>
      <c r="I143" s="249"/>
      <c r="J143" s="240">
        <f>ROUND($I$143*$H$143,2)</f>
        <v>0</v>
      </c>
      <c r="K143" s="237"/>
      <c r="L143" s="241"/>
      <c r="M143" s="242"/>
      <c r="N143" s="243" t="s">
        <v>44</v>
      </c>
      <c r="Q143" s="216">
        <v>0.021</v>
      </c>
      <c r="R143" s="216">
        <f>$Q$143*$H$143</f>
        <v>0.021</v>
      </c>
      <c r="S143" s="216">
        <v>0</v>
      </c>
      <c r="T143" s="217">
        <f>$S$143*$H$143</f>
        <v>0</v>
      </c>
      <c r="AR143" s="136" t="s">
        <v>176</v>
      </c>
      <c r="AT143" s="136" t="s">
        <v>183</v>
      </c>
      <c r="AU143" s="136" t="s">
        <v>82</v>
      </c>
      <c r="AY143" s="140" t="s">
        <v>129</v>
      </c>
      <c r="BE143" s="218">
        <f>IF($N$143="základní",$J$143,0)</f>
        <v>0</v>
      </c>
      <c r="BF143" s="218">
        <f>IF($N$143="snížená",$J$143,0)</f>
        <v>0</v>
      </c>
      <c r="BG143" s="218">
        <f>IF($N$143="zákl. přenesená",$J$143,0)</f>
        <v>0</v>
      </c>
      <c r="BH143" s="218">
        <f>IF($N$143="sníž. přenesená",$J$143,0)</f>
        <v>0</v>
      </c>
      <c r="BI143" s="218">
        <f>IF($N$143="nulová",$J$143,0)</f>
        <v>0</v>
      </c>
      <c r="BJ143" s="136" t="s">
        <v>22</v>
      </c>
      <c r="BK143" s="218">
        <f>ROUND($I$143*$H$143,2)</f>
        <v>0</v>
      </c>
      <c r="BL143" s="136" t="s">
        <v>136</v>
      </c>
      <c r="BM143" s="136" t="s">
        <v>230</v>
      </c>
    </row>
    <row r="144" spans="2:47" s="140" customFormat="1" ht="16.5" customHeight="1">
      <c r="B144" s="141"/>
      <c r="D144" s="219" t="s">
        <v>138</v>
      </c>
      <c r="F144" s="220" t="s">
        <v>231</v>
      </c>
      <c r="I144" s="248"/>
      <c r="L144" s="141"/>
      <c r="M144" s="221"/>
      <c r="T144" s="222"/>
      <c r="AT144" s="140" t="s">
        <v>138</v>
      </c>
      <c r="AU144" s="140" t="s">
        <v>82</v>
      </c>
    </row>
    <row r="145" spans="2:65" s="140" customFormat="1" ht="15.75" customHeight="1">
      <c r="B145" s="141"/>
      <c r="C145" s="208" t="s">
        <v>232</v>
      </c>
      <c r="D145" s="208" t="s">
        <v>131</v>
      </c>
      <c r="E145" s="209" t="s">
        <v>233</v>
      </c>
      <c r="F145" s="210" t="s">
        <v>234</v>
      </c>
      <c r="G145" s="211" t="s">
        <v>219</v>
      </c>
      <c r="H145" s="212">
        <v>1</v>
      </c>
      <c r="I145" s="247"/>
      <c r="J145" s="213">
        <f>ROUND($I$145*$H$145,2)</f>
        <v>0</v>
      </c>
      <c r="K145" s="210" t="s">
        <v>135</v>
      </c>
      <c r="L145" s="141"/>
      <c r="M145" s="214"/>
      <c r="N145" s="215" t="s">
        <v>44</v>
      </c>
      <c r="Q145" s="216">
        <v>0.014595</v>
      </c>
      <c r="R145" s="216">
        <f>$Q$145*$H$145</f>
        <v>0.014595</v>
      </c>
      <c r="S145" s="216">
        <v>0</v>
      </c>
      <c r="T145" s="217">
        <f>$S$145*$H$145</f>
        <v>0</v>
      </c>
      <c r="AR145" s="136" t="s">
        <v>136</v>
      </c>
      <c r="AT145" s="136" t="s">
        <v>131</v>
      </c>
      <c r="AU145" s="136" t="s">
        <v>82</v>
      </c>
      <c r="AY145" s="140" t="s">
        <v>129</v>
      </c>
      <c r="BE145" s="218">
        <f>IF($N$145="základní",$J$145,0)</f>
        <v>0</v>
      </c>
      <c r="BF145" s="218">
        <f>IF($N$145="snížená",$J$145,0)</f>
        <v>0</v>
      </c>
      <c r="BG145" s="218">
        <f>IF($N$145="zákl. přenesená",$J$145,0)</f>
        <v>0</v>
      </c>
      <c r="BH145" s="218">
        <f>IF($N$145="sníž. přenesená",$J$145,0)</f>
        <v>0</v>
      </c>
      <c r="BI145" s="218">
        <f>IF($N$145="nulová",$J$145,0)</f>
        <v>0</v>
      </c>
      <c r="BJ145" s="136" t="s">
        <v>22</v>
      </c>
      <c r="BK145" s="218">
        <f>ROUND($I$145*$H$145,2)</f>
        <v>0</v>
      </c>
      <c r="BL145" s="136" t="s">
        <v>136</v>
      </c>
      <c r="BM145" s="136" t="s">
        <v>235</v>
      </c>
    </row>
    <row r="146" spans="2:47" s="140" customFormat="1" ht="16.5" customHeight="1">
      <c r="B146" s="141"/>
      <c r="D146" s="219" t="s">
        <v>138</v>
      </c>
      <c r="F146" s="220" t="s">
        <v>236</v>
      </c>
      <c r="I146" s="248"/>
      <c r="L146" s="141"/>
      <c r="M146" s="221"/>
      <c r="T146" s="222"/>
      <c r="AT146" s="140" t="s">
        <v>138</v>
      </c>
      <c r="AU146" s="140" t="s">
        <v>82</v>
      </c>
    </row>
    <row r="147" spans="2:51" s="140" customFormat="1" ht="15.75" customHeight="1">
      <c r="B147" s="223"/>
      <c r="D147" s="224" t="s">
        <v>140</v>
      </c>
      <c r="E147" s="225"/>
      <c r="F147" s="226" t="s">
        <v>222</v>
      </c>
      <c r="H147" s="225"/>
      <c r="I147" s="248"/>
      <c r="L147" s="223"/>
      <c r="M147" s="227"/>
      <c r="T147" s="228"/>
      <c r="AT147" s="225" t="s">
        <v>140</v>
      </c>
      <c r="AU147" s="225" t="s">
        <v>82</v>
      </c>
      <c r="AV147" s="225" t="s">
        <v>22</v>
      </c>
      <c r="AW147" s="225" t="s">
        <v>103</v>
      </c>
      <c r="AX147" s="225" t="s">
        <v>73</v>
      </c>
      <c r="AY147" s="225" t="s">
        <v>129</v>
      </c>
    </row>
    <row r="148" spans="2:51" s="140" customFormat="1" ht="15.75" customHeight="1">
      <c r="B148" s="229"/>
      <c r="D148" s="224" t="s">
        <v>140</v>
      </c>
      <c r="E148" s="230"/>
      <c r="F148" s="231" t="s">
        <v>22</v>
      </c>
      <c r="H148" s="232">
        <v>1</v>
      </c>
      <c r="I148" s="248"/>
      <c r="L148" s="229"/>
      <c r="M148" s="233"/>
      <c r="T148" s="234"/>
      <c r="AT148" s="230" t="s">
        <v>140</v>
      </c>
      <c r="AU148" s="230" t="s">
        <v>82</v>
      </c>
      <c r="AV148" s="230" t="s">
        <v>82</v>
      </c>
      <c r="AW148" s="230" t="s">
        <v>103</v>
      </c>
      <c r="AX148" s="230" t="s">
        <v>73</v>
      </c>
      <c r="AY148" s="230" t="s">
        <v>129</v>
      </c>
    </row>
    <row r="149" spans="2:65" s="140" customFormat="1" ht="15.75" customHeight="1">
      <c r="B149" s="141"/>
      <c r="C149" s="235" t="s">
        <v>237</v>
      </c>
      <c r="D149" s="235" t="s">
        <v>183</v>
      </c>
      <c r="E149" s="236" t="s">
        <v>238</v>
      </c>
      <c r="F149" s="237" t="s">
        <v>239</v>
      </c>
      <c r="G149" s="238" t="s">
        <v>219</v>
      </c>
      <c r="H149" s="239">
        <v>1</v>
      </c>
      <c r="I149" s="249"/>
      <c r="J149" s="240">
        <f>ROUND($I$149*$H$149,2)</f>
        <v>0</v>
      </c>
      <c r="K149" s="237"/>
      <c r="L149" s="241"/>
      <c r="M149" s="242"/>
      <c r="N149" s="243" t="s">
        <v>44</v>
      </c>
      <c r="Q149" s="216">
        <v>0.247</v>
      </c>
      <c r="R149" s="216">
        <f>$Q$149*$H$149</f>
        <v>0.247</v>
      </c>
      <c r="S149" s="216">
        <v>0</v>
      </c>
      <c r="T149" s="217">
        <f>$S$149*$H$149</f>
        <v>0</v>
      </c>
      <c r="AR149" s="136" t="s">
        <v>176</v>
      </c>
      <c r="AT149" s="136" t="s">
        <v>183</v>
      </c>
      <c r="AU149" s="136" t="s">
        <v>82</v>
      </c>
      <c r="AY149" s="140" t="s">
        <v>129</v>
      </c>
      <c r="BE149" s="218">
        <f>IF($N$149="základní",$J$149,0)</f>
        <v>0</v>
      </c>
      <c r="BF149" s="218">
        <f>IF($N$149="snížená",$J$149,0)</f>
        <v>0</v>
      </c>
      <c r="BG149" s="218">
        <f>IF($N$149="zákl. přenesená",$J$149,0)</f>
        <v>0</v>
      </c>
      <c r="BH149" s="218">
        <f>IF($N$149="sníž. přenesená",$J$149,0)</f>
        <v>0</v>
      </c>
      <c r="BI149" s="218">
        <f>IF($N$149="nulová",$J$149,0)</f>
        <v>0</v>
      </c>
      <c r="BJ149" s="136" t="s">
        <v>22</v>
      </c>
      <c r="BK149" s="218">
        <f>ROUND($I$149*$H$149,2)</f>
        <v>0</v>
      </c>
      <c r="BL149" s="136" t="s">
        <v>136</v>
      </c>
      <c r="BM149" s="136" t="s">
        <v>240</v>
      </c>
    </row>
    <row r="150" spans="2:65" s="140" customFormat="1" ht="15.75" customHeight="1">
      <c r="B150" s="141"/>
      <c r="C150" s="211" t="s">
        <v>241</v>
      </c>
      <c r="D150" s="211" t="s">
        <v>131</v>
      </c>
      <c r="E150" s="209" t="s">
        <v>242</v>
      </c>
      <c r="F150" s="210" t="s">
        <v>243</v>
      </c>
      <c r="G150" s="211" t="s">
        <v>244</v>
      </c>
      <c r="H150" s="212">
        <v>270.8</v>
      </c>
      <c r="I150" s="247"/>
      <c r="J150" s="213">
        <f>ROUND($I$150*$H$150,2)</f>
        <v>0</v>
      </c>
      <c r="K150" s="210" t="s">
        <v>135</v>
      </c>
      <c r="L150" s="141"/>
      <c r="M150" s="214"/>
      <c r="N150" s="215" t="s">
        <v>44</v>
      </c>
      <c r="Q150" s="216">
        <v>0</v>
      </c>
      <c r="R150" s="216">
        <f>$Q$150*$H$150</f>
        <v>0</v>
      </c>
      <c r="S150" s="216">
        <v>0</v>
      </c>
      <c r="T150" s="217">
        <f>$S$150*$H$150</f>
        <v>0</v>
      </c>
      <c r="AR150" s="136" t="s">
        <v>136</v>
      </c>
      <c r="AT150" s="136" t="s">
        <v>131</v>
      </c>
      <c r="AU150" s="136" t="s">
        <v>82</v>
      </c>
      <c r="AY150" s="136" t="s">
        <v>129</v>
      </c>
      <c r="BE150" s="218">
        <f>IF($N$150="základní",$J$150,0)</f>
        <v>0</v>
      </c>
      <c r="BF150" s="218">
        <f>IF($N$150="snížená",$J$150,0)</f>
        <v>0</v>
      </c>
      <c r="BG150" s="218">
        <f>IF($N$150="zákl. přenesená",$J$150,0)</f>
        <v>0</v>
      </c>
      <c r="BH150" s="218">
        <f>IF($N$150="sníž. přenesená",$J$150,0)</f>
        <v>0</v>
      </c>
      <c r="BI150" s="218">
        <f>IF($N$150="nulová",$J$150,0)</f>
        <v>0</v>
      </c>
      <c r="BJ150" s="136" t="s">
        <v>22</v>
      </c>
      <c r="BK150" s="218">
        <f>ROUND($I$150*$H$150,2)</f>
        <v>0</v>
      </c>
      <c r="BL150" s="136" t="s">
        <v>136</v>
      </c>
      <c r="BM150" s="136" t="s">
        <v>245</v>
      </c>
    </row>
    <row r="151" spans="2:47" s="140" customFormat="1" ht="16.5" customHeight="1">
      <c r="B151" s="141"/>
      <c r="D151" s="219" t="s">
        <v>138</v>
      </c>
      <c r="F151" s="220" t="s">
        <v>246</v>
      </c>
      <c r="I151" s="248"/>
      <c r="L151" s="141"/>
      <c r="M151" s="221"/>
      <c r="T151" s="222"/>
      <c r="AT151" s="140" t="s">
        <v>138</v>
      </c>
      <c r="AU151" s="140" t="s">
        <v>82</v>
      </c>
    </row>
    <row r="152" spans="2:51" s="140" customFormat="1" ht="15.75" customHeight="1">
      <c r="B152" s="223"/>
      <c r="D152" s="224" t="s">
        <v>140</v>
      </c>
      <c r="E152" s="225"/>
      <c r="F152" s="226" t="s">
        <v>206</v>
      </c>
      <c r="H152" s="225"/>
      <c r="I152" s="248"/>
      <c r="L152" s="223"/>
      <c r="M152" s="227"/>
      <c r="T152" s="228"/>
      <c r="AT152" s="225" t="s">
        <v>140</v>
      </c>
      <c r="AU152" s="225" t="s">
        <v>82</v>
      </c>
      <c r="AV152" s="225" t="s">
        <v>22</v>
      </c>
      <c r="AW152" s="225" t="s">
        <v>103</v>
      </c>
      <c r="AX152" s="225" t="s">
        <v>73</v>
      </c>
      <c r="AY152" s="225" t="s">
        <v>129</v>
      </c>
    </row>
    <row r="153" spans="2:51" s="140" customFormat="1" ht="15.75" customHeight="1">
      <c r="B153" s="229"/>
      <c r="D153" s="224" t="s">
        <v>140</v>
      </c>
      <c r="E153" s="230"/>
      <c r="F153" s="231" t="s">
        <v>247</v>
      </c>
      <c r="H153" s="232">
        <v>270.8</v>
      </c>
      <c r="I153" s="248"/>
      <c r="L153" s="229"/>
      <c r="M153" s="233"/>
      <c r="T153" s="234"/>
      <c r="AT153" s="230" t="s">
        <v>140</v>
      </c>
      <c r="AU153" s="230" t="s">
        <v>82</v>
      </c>
      <c r="AV153" s="230" t="s">
        <v>82</v>
      </c>
      <c r="AW153" s="230" t="s">
        <v>103</v>
      </c>
      <c r="AX153" s="230" t="s">
        <v>73</v>
      </c>
      <c r="AY153" s="230" t="s">
        <v>129</v>
      </c>
    </row>
    <row r="154" spans="2:65" s="140" customFormat="1" ht="15.75" customHeight="1">
      <c r="B154" s="141"/>
      <c r="C154" s="208" t="s">
        <v>248</v>
      </c>
      <c r="D154" s="208" t="s">
        <v>131</v>
      </c>
      <c r="E154" s="209" t="s">
        <v>249</v>
      </c>
      <c r="F154" s="210" t="s">
        <v>250</v>
      </c>
      <c r="G154" s="211" t="s">
        <v>244</v>
      </c>
      <c r="H154" s="212">
        <v>812.4</v>
      </c>
      <c r="I154" s="247"/>
      <c r="J154" s="213">
        <f>ROUND($I$154*$H$154,2)</f>
        <v>0</v>
      </c>
      <c r="K154" s="210" t="s">
        <v>135</v>
      </c>
      <c r="L154" s="141"/>
      <c r="M154" s="214"/>
      <c r="N154" s="215" t="s">
        <v>44</v>
      </c>
      <c r="Q154" s="216">
        <v>1.205E-05</v>
      </c>
      <c r="R154" s="216">
        <f>$Q$154*$H$154</f>
        <v>0.00978942</v>
      </c>
      <c r="S154" s="216">
        <v>0</v>
      </c>
      <c r="T154" s="217">
        <f>$S$154*$H$154</f>
        <v>0</v>
      </c>
      <c r="AR154" s="136" t="s">
        <v>136</v>
      </c>
      <c r="AT154" s="136" t="s">
        <v>131</v>
      </c>
      <c r="AU154" s="136" t="s">
        <v>82</v>
      </c>
      <c r="AY154" s="140" t="s">
        <v>129</v>
      </c>
      <c r="BE154" s="218">
        <f>IF($N$154="základní",$J$154,0)</f>
        <v>0</v>
      </c>
      <c r="BF154" s="218">
        <f>IF($N$154="snížená",$J$154,0)</f>
        <v>0</v>
      </c>
      <c r="BG154" s="218">
        <f>IF($N$154="zákl. přenesená",$J$154,0)</f>
        <v>0</v>
      </c>
      <c r="BH154" s="218">
        <f>IF($N$154="sníž. přenesená",$J$154,0)</f>
        <v>0</v>
      </c>
      <c r="BI154" s="218">
        <f>IF($N$154="nulová",$J$154,0)</f>
        <v>0</v>
      </c>
      <c r="BJ154" s="136" t="s">
        <v>22</v>
      </c>
      <c r="BK154" s="218">
        <f>ROUND($I$154*$H$154,2)</f>
        <v>0</v>
      </c>
      <c r="BL154" s="136" t="s">
        <v>136</v>
      </c>
      <c r="BM154" s="136" t="s">
        <v>251</v>
      </c>
    </row>
    <row r="155" spans="2:47" s="140" customFormat="1" ht="16.5" customHeight="1">
      <c r="B155" s="141"/>
      <c r="D155" s="219" t="s">
        <v>138</v>
      </c>
      <c r="F155" s="220" t="s">
        <v>250</v>
      </c>
      <c r="I155" s="248"/>
      <c r="L155" s="141"/>
      <c r="M155" s="221"/>
      <c r="T155" s="222"/>
      <c r="AT155" s="140" t="s">
        <v>138</v>
      </c>
      <c r="AU155" s="140" t="s">
        <v>82</v>
      </c>
    </row>
    <row r="156" spans="2:51" s="140" customFormat="1" ht="15.75" customHeight="1">
      <c r="B156" s="223"/>
      <c r="D156" s="224" t="s">
        <v>140</v>
      </c>
      <c r="E156" s="225"/>
      <c r="F156" s="226" t="s">
        <v>206</v>
      </c>
      <c r="H156" s="225"/>
      <c r="I156" s="248"/>
      <c r="L156" s="223"/>
      <c r="M156" s="227"/>
      <c r="T156" s="228"/>
      <c r="AT156" s="225" t="s">
        <v>140</v>
      </c>
      <c r="AU156" s="225" t="s">
        <v>82</v>
      </c>
      <c r="AV156" s="225" t="s">
        <v>22</v>
      </c>
      <c r="AW156" s="225" t="s">
        <v>103</v>
      </c>
      <c r="AX156" s="225" t="s">
        <v>73</v>
      </c>
      <c r="AY156" s="225" t="s">
        <v>129</v>
      </c>
    </row>
    <row r="157" spans="2:51" s="140" customFormat="1" ht="15.75" customHeight="1">
      <c r="B157" s="229"/>
      <c r="D157" s="224" t="s">
        <v>140</v>
      </c>
      <c r="E157" s="230"/>
      <c r="F157" s="231" t="s">
        <v>252</v>
      </c>
      <c r="H157" s="232">
        <v>812.4</v>
      </c>
      <c r="I157" s="248"/>
      <c r="L157" s="229"/>
      <c r="M157" s="233"/>
      <c r="T157" s="234"/>
      <c r="AT157" s="230" t="s">
        <v>140</v>
      </c>
      <c r="AU157" s="230" t="s">
        <v>82</v>
      </c>
      <c r="AV157" s="230" t="s">
        <v>82</v>
      </c>
      <c r="AW157" s="230" t="s">
        <v>103</v>
      </c>
      <c r="AX157" s="230" t="s">
        <v>73</v>
      </c>
      <c r="AY157" s="230" t="s">
        <v>129</v>
      </c>
    </row>
    <row r="158" spans="2:65" s="140" customFormat="1" ht="15.75" customHeight="1">
      <c r="B158" s="141"/>
      <c r="C158" s="208" t="s">
        <v>8</v>
      </c>
      <c r="D158" s="208" t="s">
        <v>131</v>
      </c>
      <c r="E158" s="209" t="s">
        <v>253</v>
      </c>
      <c r="F158" s="210" t="s">
        <v>254</v>
      </c>
      <c r="G158" s="211" t="s">
        <v>244</v>
      </c>
      <c r="H158" s="212">
        <v>233</v>
      </c>
      <c r="I158" s="247"/>
      <c r="J158" s="213">
        <f>ROUND($I$158*$H$158,2)</f>
        <v>0</v>
      </c>
      <c r="K158" s="210"/>
      <c r="L158" s="141"/>
      <c r="M158" s="214"/>
      <c r="N158" s="215" t="s">
        <v>44</v>
      </c>
      <c r="Q158" s="216">
        <v>1E-05</v>
      </c>
      <c r="R158" s="216">
        <f>$Q$158*$H$158</f>
        <v>0.00233</v>
      </c>
      <c r="S158" s="216">
        <v>0</v>
      </c>
      <c r="T158" s="217">
        <f>$S$158*$H$158</f>
        <v>0</v>
      </c>
      <c r="AR158" s="136" t="s">
        <v>136</v>
      </c>
      <c r="AT158" s="136" t="s">
        <v>131</v>
      </c>
      <c r="AU158" s="136" t="s">
        <v>82</v>
      </c>
      <c r="AY158" s="140" t="s">
        <v>129</v>
      </c>
      <c r="BE158" s="218">
        <f>IF($N$158="základní",$J$158,0)</f>
        <v>0</v>
      </c>
      <c r="BF158" s="218">
        <f>IF($N$158="snížená",$J$158,0)</f>
        <v>0</v>
      </c>
      <c r="BG158" s="218">
        <f>IF($N$158="zákl. přenesená",$J$158,0)</f>
        <v>0</v>
      </c>
      <c r="BH158" s="218">
        <f>IF($N$158="sníž. přenesená",$J$158,0)</f>
        <v>0</v>
      </c>
      <c r="BI158" s="218">
        <f>IF($N$158="nulová",$J$158,0)</f>
        <v>0</v>
      </c>
      <c r="BJ158" s="136" t="s">
        <v>22</v>
      </c>
      <c r="BK158" s="218">
        <f>ROUND($I$158*$H$158,2)</f>
        <v>0</v>
      </c>
      <c r="BL158" s="136" t="s">
        <v>136</v>
      </c>
      <c r="BM158" s="136" t="s">
        <v>255</v>
      </c>
    </row>
    <row r="159" spans="2:51" s="140" customFormat="1" ht="15.75" customHeight="1">
      <c r="B159" s="223"/>
      <c r="D159" s="219" t="s">
        <v>140</v>
      </c>
      <c r="E159" s="226"/>
      <c r="F159" s="226" t="s">
        <v>206</v>
      </c>
      <c r="H159" s="225"/>
      <c r="I159" s="248"/>
      <c r="L159" s="223"/>
      <c r="M159" s="227"/>
      <c r="T159" s="228"/>
      <c r="AT159" s="225" t="s">
        <v>140</v>
      </c>
      <c r="AU159" s="225" t="s">
        <v>82</v>
      </c>
      <c r="AV159" s="225" t="s">
        <v>22</v>
      </c>
      <c r="AW159" s="225" t="s">
        <v>103</v>
      </c>
      <c r="AX159" s="225" t="s">
        <v>73</v>
      </c>
      <c r="AY159" s="225" t="s">
        <v>129</v>
      </c>
    </row>
    <row r="160" spans="2:51" s="140" customFormat="1" ht="15.75" customHeight="1">
      <c r="B160" s="229"/>
      <c r="D160" s="224" t="s">
        <v>140</v>
      </c>
      <c r="E160" s="230"/>
      <c r="F160" s="231" t="s">
        <v>256</v>
      </c>
      <c r="H160" s="232">
        <v>233</v>
      </c>
      <c r="I160" s="248"/>
      <c r="L160" s="229"/>
      <c r="M160" s="233"/>
      <c r="T160" s="234"/>
      <c r="AT160" s="230" t="s">
        <v>140</v>
      </c>
      <c r="AU160" s="230" t="s">
        <v>82</v>
      </c>
      <c r="AV160" s="230" t="s">
        <v>82</v>
      </c>
      <c r="AW160" s="230" t="s">
        <v>103</v>
      </c>
      <c r="AX160" s="230" t="s">
        <v>73</v>
      </c>
      <c r="AY160" s="230" t="s">
        <v>129</v>
      </c>
    </row>
    <row r="161" spans="2:65" s="140" customFormat="1" ht="15.75" customHeight="1">
      <c r="B161" s="141"/>
      <c r="C161" s="208" t="s">
        <v>257</v>
      </c>
      <c r="D161" s="208" t="s">
        <v>131</v>
      </c>
      <c r="E161" s="209" t="s">
        <v>258</v>
      </c>
      <c r="F161" s="210" t="s">
        <v>259</v>
      </c>
      <c r="G161" s="211" t="s">
        <v>219</v>
      </c>
      <c r="H161" s="212">
        <v>1</v>
      </c>
      <c r="I161" s="247"/>
      <c r="J161" s="213">
        <f>ROUND($I$161*$H$161,2)</f>
        <v>0</v>
      </c>
      <c r="K161" s="210"/>
      <c r="L161" s="141"/>
      <c r="M161" s="214"/>
      <c r="N161" s="215" t="s">
        <v>44</v>
      </c>
      <c r="Q161" s="216">
        <v>0.01249</v>
      </c>
      <c r="R161" s="216">
        <f>$Q$161*$H$161</f>
        <v>0.01249</v>
      </c>
      <c r="S161" s="216">
        <v>0</v>
      </c>
      <c r="T161" s="217">
        <f>$S$161*$H$161</f>
        <v>0</v>
      </c>
      <c r="AR161" s="136" t="s">
        <v>136</v>
      </c>
      <c r="AT161" s="136" t="s">
        <v>131</v>
      </c>
      <c r="AU161" s="136" t="s">
        <v>82</v>
      </c>
      <c r="AY161" s="140" t="s">
        <v>129</v>
      </c>
      <c r="BE161" s="218">
        <f>IF($N$161="základní",$J$161,0)</f>
        <v>0</v>
      </c>
      <c r="BF161" s="218">
        <f>IF($N$161="snížená",$J$161,0)</f>
        <v>0</v>
      </c>
      <c r="BG161" s="218">
        <f>IF($N$161="zákl. přenesená",$J$161,0)</f>
        <v>0</v>
      </c>
      <c r="BH161" s="218">
        <f>IF($N$161="sníž. přenesená",$J$161,0)</f>
        <v>0</v>
      </c>
      <c r="BI161" s="218">
        <f>IF($N$161="nulová",$J$161,0)</f>
        <v>0</v>
      </c>
      <c r="BJ161" s="136" t="s">
        <v>22</v>
      </c>
      <c r="BK161" s="218">
        <f>ROUND($I$161*$H$161,2)</f>
        <v>0</v>
      </c>
      <c r="BL161" s="136" t="s">
        <v>136</v>
      </c>
      <c r="BM161" s="136" t="s">
        <v>260</v>
      </c>
    </row>
    <row r="162" spans="2:51" s="140" customFormat="1" ht="15.75" customHeight="1">
      <c r="B162" s="223"/>
      <c r="D162" s="219" t="s">
        <v>140</v>
      </c>
      <c r="E162" s="226"/>
      <c r="F162" s="226" t="s">
        <v>206</v>
      </c>
      <c r="H162" s="225"/>
      <c r="I162" s="248"/>
      <c r="L162" s="223"/>
      <c r="M162" s="227"/>
      <c r="T162" s="228"/>
      <c r="AT162" s="225" t="s">
        <v>140</v>
      </c>
      <c r="AU162" s="225" t="s">
        <v>82</v>
      </c>
      <c r="AV162" s="225" t="s">
        <v>22</v>
      </c>
      <c r="AW162" s="225" t="s">
        <v>103</v>
      </c>
      <c r="AX162" s="225" t="s">
        <v>73</v>
      </c>
      <c r="AY162" s="225" t="s">
        <v>129</v>
      </c>
    </row>
    <row r="163" spans="2:51" s="140" customFormat="1" ht="15.75" customHeight="1">
      <c r="B163" s="229"/>
      <c r="D163" s="224" t="s">
        <v>140</v>
      </c>
      <c r="E163" s="230"/>
      <c r="F163" s="231" t="s">
        <v>22</v>
      </c>
      <c r="H163" s="232">
        <v>1</v>
      </c>
      <c r="I163" s="248"/>
      <c r="L163" s="229"/>
      <c r="M163" s="233"/>
      <c r="T163" s="234"/>
      <c r="AT163" s="230" t="s">
        <v>140</v>
      </c>
      <c r="AU163" s="230" t="s">
        <v>82</v>
      </c>
      <c r="AV163" s="230" t="s">
        <v>82</v>
      </c>
      <c r="AW163" s="230" t="s">
        <v>103</v>
      </c>
      <c r="AX163" s="230" t="s">
        <v>73</v>
      </c>
      <c r="AY163" s="230" t="s">
        <v>129</v>
      </c>
    </row>
    <row r="164" spans="2:65" s="140" customFormat="1" ht="15.75" customHeight="1">
      <c r="B164" s="141"/>
      <c r="C164" s="208" t="s">
        <v>261</v>
      </c>
      <c r="D164" s="208" t="s">
        <v>131</v>
      </c>
      <c r="E164" s="209" t="s">
        <v>262</v>
      </c>
      <c r="F164" s="210" t="s">
        <v>263</v>
      </c>
      <c r="G164" s="211" t="s">
        <v>219</v>
      </c>
      <c r="H164" s="212">
        <v>3</v>
      </c>
      <c r="I164" s="247"/>
      <c r="J164" s="213">
        <f>ROUND($I$164*$H$164,2)</f>
        <v>0</v>
      </c>
      <c r="K164" s="210"/>
      <c r="L164" s="141"/>
      <c r="M164" s="214"/>
      <c r="N164" s="215" t="s">
        <v>44</v>
      </c>
      <c r="Q164" s="216">
        <v>0.00034</v>
      </c>
      <c r="R164" s="216">
        <f>$Q$164*$H$164</f>
        <v>0.00102</v>
      </c>
      <c r="S164" s="216">
        <v>0</v>
      </c>
      <c r="T164" s="217">
        <f>$S$164*$H$164</f>
        <v>0</v>
      </c>
      <c r="AR164" s="136" t="s">
        <v>136</v>
      </c>
      <c r="AT164" s="136" t="s">
        <v>131</v>
      </c>
      <c r="AU164" s="136" t="s">
        <v>82</v>
      </c>
      <c r="AY164" s="140" t="s">
        <v>129</v>
      </c>
      <c r="BE164" s="218">
        <f>IF($N$164="základní",$J$164,0)</f>
        <v>0</v>
      </c>
      <c r="BF164" s="218">
        <f>IF($N$164="snížená",$J$164,0)</f>
        <v>0</v>
      </c>
      <c r="BG164" s="218">
        <f>IF($N$164="zákl. přenesená",$J$164,0)</f>
        <v>0</v>
      </c>
      <c r="BH164" s="218">
        <f>IF($N$164="sníž. přenesená",$J$164,0)</f>
        <v>0</v>
      </c>
      <c r="BI164" s="218">
        <f>IF($N$164="nulová",$J$164,0)</f>
        <v>0</v>
      </c>
      <c r="BJ164" s="136" t="s">
        <v>22</v>
      </c>
      <c r="BK164" s="218">
        <f>ROUND($I$164*$H$164,2)</f>
        <v>0</v>
      </c>
      <c r="BL164" s="136" t="s">
        <v>136</v>
      </c>
      <c r="BM164" s="136" t="s">
        <v>264</v>
      </c>
    </row>
    <row r="165" spans="2:51" s="140" customFormat="1" ht="15.75" customHeight="1">
      <c r="B165" s="223"/>
      <c r="D165" s="219" t="s">
        <v>140</v>
      </c>
      <c r="E165" s="226"/>
      <c r="F165" s="226" t="s">
        <v>206</v>
      </c>
      <c r="H165" s="225"/>
      <c r="I165" s="248"/>
      <c r="L165" s="223"/>
      <c r="M165" s="227"/>
      <c r="T165" s="228"/>
      <c r="AT165" s="225" t="s">
        <v>140</v>
      </c>
      <c r="AU165" s="225" t="s">
        <v>82</v>
      </c>
      <c r="AV165" s="225" t="s">
        <v>22</v>
      </c>
      <c r="AW165" s="225" t="s">
        <v>103</v>
      </c>
      <c r="AX165" s="225" t="s">
        <v>73</v>
      </c>
      <c r="AY165" s="225" t="s">
        <v>129</v>
      </c>
    </row>
    <row r="166" spans="2:51" s="140" customFormat="1" ht="15.75" customHeight="1">
      <c r="B166" s="229"/>
      <c r="D166" s="224" t="s">
        <v>140</v>
      </c>
      <c r="E166" s="230"/>
      <c r="F166" s="231" t="s">
        <v>148</v>
      </c>
      <c r="H166" s="232">
        <v>3</v>
      </c>
      <c r="I166" s="248"/>
      <c r="L166" s="229"/>
      <c r="M166" s="233"/>
      <c r="T166" s="234"/>
      <c r="AT166" s="230" t="s">
        <v>140</v>
      </c>
      <c r="AU166" s="230" t="s">
        <v>82</v>
      </c>
      <c r="AV166" s="230" t="s">
        <v>82</v>
      </c>
      <c r="AW166" s="230" t="s">
        <v>103</v>
      </c>
      <c r="AX166" s="230" t="s">
        <v>73</v>
      </c>
      <c r="AY166" s="230" t="s">
        <v>129</v>
      </c>
    </row>
    <row r="167" spans="2:63" s="197" customFormat="1" ht="30.75" customHeight="1">
      <c r="B167" s="198"/>
      <c r="D167" s="199" t="s">
        <v>72</v>
      </c>
      <c r="E167" s="206" t="s">
        <v>182</v>
      </c>
      <c r="F167" s="206" t="s">
        <v>265</v>
      </c>
      <c r="I167" s="250"/>
      <c r="J167" s="207">
        <f>$BK$167</f>
        <v>0</v>
      </c>
      <c r="L167" s="198"/>
      <c r="M167" s="202"/>
      <c r="P167" s="203">
        <f>$P$168+SUM($P$169:$P$172)</f>
        <v>0</v>
      </c>
      <c r="R167" s="203">
        <f>$R$168+SUM($R$169:$R$172)</f>
        <v>0.037559808</v>
      </c>
      <c r="T167" s="204">
        <f>$T$168+SUM($T$169:$T$172)</f>
        <v>62.64320000000001</v>
      </c>
      <c r="AR167" s="199" t="s">
        <v>22</v>
      </c>
      <c r="AT167" s="199" t="s">
        <v>72</v>
      </c>
      <c r="AU167" s="199" t="s">
        <v>22</v>
      </c>
      <c r="AY167" s="199" t="s">
        <v>129</v>
      </c>
      <c r="BK167" s="205">
        <f>$BK$168+SUM($BK$169:$BK$172)</f>
        <v>0</v>
      </c>
    </row>
    <row r="168" spans="2:65" s="140" customFormat="1" ht="15.75" customHeight="1">
      <c r="B168" s="141"/>
      <c r="C168" s="208" t="s">
        <v>266</v>
      </c>
      <c r="D168" s="208" t="s">
        <v>131</v>
      </c>
      <c r="E168" s="209" t="s">
        <v>267</v>
      </c>
      <c r="F168" s="210" t="s">
        <v>268</v>
      </c>
      <c r="G168" s="211" t="s">
        <v>134</v>
      </c>
      <c r="H168" s="212">
        <v>25.6</v>
      </c>
      <c r="I168" s="247"/>
      <c r="J168" s="213">
        <f>ROUND($I$168*$H$168,2)</f>
        <v>0</v>
      </c>
      <c r="K168" s="210" t="s">
        <v>135</v>
      </c>
      <c r="L168" s="141"/>
      <c r="M168" s="214"/>
      <c r="N168" s="215" t="s">
        <v>44</v>
      </c>
      <c r="Q168" s="216">
        <v>0.00146718</v>
      </c>
      <c r="R168" s="216">
        <f>$Q$168*$H$168</f>
        <v>0.037559808</v>
      </c>
      <c r="S168" s="216">
        <v>2.447</v>
      </c>
      <c r="T168" s="217">
        <f>$S$168*$H$168</f>
        <v>62.64320000000001</v>
      </c>
      <c r="AR168" s="136" t="s">
        <v>136</v>
      </c>
      <c r="AT168" s="136" t="s">
        <v>131</v>
      </c>
      <c r="AU168" s="136" t="s">
        <v>82</v>
      </c>
      <c r="AY168" s="140" t="s">
        <v>129</v>
      </c>
      <c r="BE168" s="218">
        <f>IF($N$168="základní",$J$168,0)</f>
        <v>0</v>
      </c>
      <c r="BF168" s="218">
        <f>IF($N$168="snížená",$J$168,0)</f>
        <v>0</v>
      </c>
      <c r="BG168" s="218">
        <f>IF($N$168="zákl. přenesená",$J$168,0)</f>
        <v>0</v>
      </c>
      <c r="BH168" s="218">
        <f>IF($N$168="sníž. přenesená",$J$168,0)</f>
        <v>0</v>
      </c>
      <c r="BI168" s="218">
        <f>IF($N$168="nulová",$J$168,0)</f>
        <v>0</v>
      </c>
      <c r="BJ168" s="136" t="s">
        <v>22</v>
      </c>
      <c r="BK168" s="218">
        <f>ROUND($I$168*$H$168,2)</f>
        <v>0</v>
      </c>
      <c r="BL168" s="136" t="s">
        <v>136</v>
      </c>
      <c r="BM168" s="136" t="s">
        <v>269</v>
      </c>
    </row>
    <row r="169" spans="2:47" s="140" customFormat="1" ht="27" customHeight="1">
      <c r="B169" s="141"/>
      <c r="D169" s="219" t="s">
        <v>138</v>
      </c>
      <c r="F169" s="220" t="s">
        <v>270</v>
      </c>
      <c r="I169" s="248"/>
      <c r="L169" s="141"/>
      <c r="M169" s="221"/>
      <c r="T169" s="222"/>
      <c r="AT169" s="140" t="s">
        <v>138</v>
      </c>
      <c r="AU169" s="140" t="s">
        <v>82</v>
      </c>
    </row>
    <row r="170" spans="2:51" s="140" customFormat="1" ht="15.75" customHeight="1">
      <c r="B170" s="223"/>
      <c r="D170" s="224" t="s">
        <v>140</v>
      </c>
      <c r="E170" s="225"/>
      <c r="F170" s="226" t="s">
        <v>206</v>
      </c>
      <c r="H170" s="225"/>
      <c r="I170" s="248"/>
      <c r="L170" s="223"/>
      <c r="M170" s="227"/>
      <c r="T170" s="228"/>
      <c r="AT170" s="225" t="s">
        <v>140</v>
      </c>
      <c r="AU170" s="225" t="s">
        <v>82</v>
      </c>
      <c r="AV170" s="225" t="s">
        <v>22</v>
      </c>
      <c r="AW170" s="225" t="s">
        <v>103</v>
      </c>
      <c r="AX170" s="225" t="s">
        <v>73</v>
      </c>
      <c r="AY170" s="225" t="s">
        <v>129</v>
      </c>
    </row>
    <row r="171" spans="2:51" s="140" customFormat="1" ht="15.75" customHeight="1">
      <c r="B171" s="229"/>
      <c r="D171" s="224" t="s">
        <v>140</v>
      </c>
      <c r="E171" s="230"/>
      <c r="F171" s="231" t="s">
        <v>271</v>
      </c>
      <c r="H171" s="232">
        <v>25.6</v>
      </c>
      <c r="I171" s="248"/>
      <c r="L171" s="229"/>
      <c r="M171" s="233"/>
      <c r="T171" s="234"/>
      <c r="AT171" s="230" t="s">
        <v>140</v>
      </c>
      <c r="AU171" s="230" t="s">
        <v>82</v>
      </c>
      <c r="AV171" s="230" t="s">
        <v>82</v>
      </c>
      <c r="AW171" s="230" t="s">
        <v>103</v>
      </c>
      <c r="AX171" s="230" t="s">
        <v>73</v>
      </c>
      <c r="AY171" s="230" t="s">
        <v>129</v>
      </c>
    </row>
    <row r="172" spans="2:63" s="197" customFormat="1" ht="23.25" customHeight="1">
      <c r="B172" s="198"/>
      <c r="D172" s="199" t="s">
        <v>72</v>
      </c>
      <c r="E172" s="206" t="s">
        <v>272</v>
      </c>
      <c r="F172" s="206" t="s">
        <v>273</v>
      </c>
      <c r="I172" s="250"/>
      <c r="J172" s="207">
        <f>$BK$172</f>
        <v>0</v>
      </c>
      <c r="L172" s="198"/>
      <c r="M172" s="202"/>
      <c r="P172" s="203">
        <f>SUM($P$173:$P$174)</f>
        <v>0</v>
      </c>
      <c r="R172" s="203">
        <f>SUM($R$173:$R$174)</f>
        <v>0</v>
      </c>
      <c r="T172" s="204">
        <f>SUM($T$173:$T$174)</f>
        <v>0</v>
      </c>
      <c r="AR172" s="199" t="s">
        <v>22</v>
      </c>
      <c r="AT172" s="199" t="s">
        <v>72</v>
      </c>
      <c r="AU172" s="199" t="s">
        <v>82</v>
      </c>
      <c r="AY172" s="199" t="s">
        <v>129</v>
      </c>
      <c r="BK172" s="205">
        <f>SUM($BK$173:$BK$174)</f>
        <v>0</v>
      </c>
    </row>
    <row r="173" spans="2:65" s="140" customFormat="1" ht="15.75" customHeight="1">
      <c r="B173" s="141"/>
      <c r="C173" s="208" t="s">
        <v>274</v>
      </c>
      <c r="D173" s="208" t="s">
        <v>131</v>
      </c>
      <c r="E173" s="209" t="s">
        <v>275</v>
      </c>
      <c r="F173" s="210" t="s">
        <v>276</v>
      </c>
      <c r="G173" s="211" t="s">
        <v>173</v>
      </c>
      <c r="H173" s="212">
        <v>1376.588</v>
      </c>
      <c r="I173" s="247"/>
      <c r="J173" s="213">
        <f>ROUND($I$173*$H$173,2)</f>
        <v>0</v>
      </c>
      <c r="K173" s="210" t="s">
        <v>135</v>
      </c>
      <c r="L173" s="141"/>
      <c r="M173" s="214"/>
      <c r="N173" s="215" t="s">
        <v>44</v>
      </c>
      <c r="Q173" s="216">
        <v>0</v>
      </c>
      <c r="R173" s="216">
        <f>$Q$173*$H$173</f>
        <v>0</v>
      </c>
      <c r="S173" s="216">
        <v>0</v>
      </c>
      <c r="T173" s="217">
        <f>$S$173*$H$173</f>
        <v>0</v>
      </c>
      <c r="AR173" s="136" t="s">
        <v>136</v>
      </c>
      <c r="AT173" s="136" t="s">
        <v>131</v>
      </c>
      <c r="AU173" s="136" t="s">
        <v>148</v>
      </c>
      <c r="AY173" s="140" t="s">
        <v>129</v>
      </c>
      <c r="BE173" s="218">
        <f>IF($N$173="základní",$J$173,0)</f>
        <v>0</v>
      </c>
      <c r="BF173" s="218">
        <f>IF($N$173="snížená",$J$173,0)</f>
        <v>0</v>
      </c>
      <c r="BG173" s="218">
        <f>IF($N$173="zákl. přenesená",$J$173,0)</f>
        <v>0</v>
      </c>
      <c r="BH173" s="218">
        <f>IF($N$173="sníž. přenesená",$J$173,0)</f>
        <v>0</v>
      </c>
      <c r="BI173" s="218">
        <f>IF($N$173="nulová",$J$173,0)</f>
        <v>0</v>
      </c>
      <c r="BJ173" s="136" t="s">
        <v>22</v>
      </c>
      <c r="BK173" s="218">
        <f>ROUND($I$173*$H$173,2)</f>
        <v>0</v>
      </c>
      <c r="BL173" s="136" t="s">
        <v>136</v>
      </c>
      <c r="BM173" s="136" t="s">
        <v>277</v>
      </c>
    </row>
    <row r="174" spans="2:47" s="140" customFormat="1" ht="27" customHeight="1">
      <c r="B174" s="141"/>
      <c r="D174" s="219" t="s">
        <v>138</v>
      </c>
      <c r="F174" s="220" t="s">
        <v>278</v>
      </c>
      <c r="I174" s="248"/>
      <c r="L174" s="141"/>
      <c r="M174" s="221"/>
      <c r="T174" s="222"/>
      <c r="AT174" s="140" t="s">
        <v>138</v>
      </c>
      <c r="AU174" s="140" t="s">
        <v>148</v>
      </c>
    </row>
    <row r="175" spans="2:63" s="197" customFormat="1" ht="37.5" customHeight="1">
      <c r="B175" s="198"/>
      <c r="D175" s="199" t="s">
        <v>72</v>
      </c>
      <c r="E175" s="200" t="s">
        <v>183</v>
      </c>
      <c r="F175" s="200" t="s">
        <v>279</v>
      </c>
      <c r="I175" s="250"/>
      <c r="J175" s="201">
        <f>$BK$175</f>
        <v>0</v>
      </c>
      <c r="L175" s="198"/>
      <c r="M175" s="202"/>
      <c r="P175" s="203">
        <f>$P$176</f>
        <v>0</v>
      </c>
      <c r="R175" s="203">
        <f>$R$176</f>
        <v>0.8210103359999998</v>
      </c>
      <c r="T175" s="204">
        <f>$T$176</f>
        <v>0</v>
      </c>
      <c r="AR175" s="199" t="s">
        <v>148</v>
      </c>
      <c r="AT175" s="199" t="s">
        <v>72</v>
      </c>
      <c r="AU175" s="199" t="s">
        <v>73</v>
      </c>
      <c r="AY175" s="199" t="s">
        <v>129</v>
      </c>
      <c r="BK175" s="205">
        <f>$BK$176</f>
        <v>0</v>
      </c>
    </row>
    <row r="176" spans="2:63" s="197" customFormat="1" ht="21" customHeight="1">
      <c r="B176" s="198"/>
      <c r="D176" s="199" t="s">
        <v>72</v>
      </c>
      <c r="E176" s="206" t="s">
        <v>280</v>
      </c>
      <c r="F176" s="206" t="s">
        <v>281</v>
      </c>
      <c r="I176" s="250"/>
      <c r="J176" s="207">
        <f>$BK$176</f>
        <v>0</v>
      </c>
      <c r="L176" s="198"/>
      <c r="M176" s="202"/>
      <c r="P176" s="203">
        <f>SUM($P$177:$P$199)</f>
        <v>0</v>
      </c>
      <c r="R176" s="203">
        <f>SUM($R$177:$R$199)</f>
        <v>0.8210103359999998</v>
      </c>
      <c r="T176" s="204">
        <f>SUM($T$177:$T$199)</f>
        <v>0</v>
      </c>
      <c r="AR176" s="199" t="s">
        <v>148</v>
      </c>
      <c r="AT176" s="199" t="s">
        <v>72</v>
      </c>
      <c r="AU176" s="199" t="s">
        <v>22</v>
      </c>
      <c r="AY176" s="199" t="s">
        <v>129</v>
      </c>
      <c r="BK176" s="205">
        <f>SUM($BK$177:$BK$199)</f>
        <v>0</v>
      </c>
    </row>
    <row r="177" spans="2:65" s="140" customFormat="1" ht="15.75" customHeight="1">
      <c r="B177" s="141"/>
      <c r="C177" s="208" t="s">
        <v>282</v>
      </c>
      <c r="D177" s="208" t="s">
        <v>131</v>
      </c>
      <c r="E177" s="209" t="s">
        <v>283</v>
      </c>
      <c r="F177" s="210" t="s">
        <v>284</v>
      </c>
      <c r="G177" s="211" t="s">
        <v>244</v>
      </c>
      <c r="H177" s="212">
        <v>270.8</v>
      </c>
      <c r="I177" s="247"/>
      <c r="J177" s="213">
        <f>ROUND($I$177*$H$177,2)</f>
        <v>0</v>
      </c>
      <c r="K177" s="210" t="s">
        <v>135</v>
      </c>
      <c r="L177" s="141"/>
      <c r="M177" s="214"/>
      <c r="N177" s="215" t="s">
        <v>44</v>
      </c>
      <c r="Q177" s="216">
        <v>0.00061122</v>
      </c>
      <c r="R177" s="216">
        <f>$Q$177*$H$177</f>
        <v>0.165518376</v>
      </c>
      <c r="S177" s="216">
        <v>0</v>
      </c>
      <c r="T177" s="217">
        <f>$S$177*$H$177</f>
        <v>0</v>
      </c>
      <c r="AR177" s="136" t="s">
        <v>285</v>
      </c>
      <c r="AT177" s="136" t="s">
        <v>131</v>
      </c>
      <c r="AU177" s="136" t="s">
        <v>82</v>
      </c>
      <c r="AY177" s="140" t="s">
        <v>129</v>
      </c>
      <c r="BE177" s="218">
        <f>IF($N$177="základní",$J$177,0)</f>
        <v>0</v>
      </c>
      <c r="BF177" s="218">
        <f>IF($N$177="snížená",$J$177,0)</f>
        <v>0</v>
      </c>
      <c r="BG177" s="218">
        <f>IF($N$177="zákl. přenesená",$J$177,0)</f>
        <v>0</v>
      </c>
      <c r="BH177" s="218">
        <f>IF($N$177="sníž. přenesená",$J$177,0)</f>
        <v>0</v>
      </c>
      <c r="BI177" s="218">
        <f>IF($N$177="nulová",$J$177,0)</f>
        <v>0</v>
      </c>
      <c r="BJ177" s="136" t="s">
        <v>22</v>
      </c>
      <c r="BK177" s="218">
        <f>ROUND($I$177*$H$177,2)</f>
        <v>0</v>
      </c>
      <c r="BL177" s="136" t="s">
        <v>285</v>
      </c>
      <c r="BM177" s="136" t="s">
        <v>286</v>
      </c>
    </row>
    <row r="178" spans="2:47" s="140" customFormat="1" ht="16.5" customHeight="1">
      <c r="B178" s="141"/>
      <c r="D178" s="219" t="s">
        <v>138</v>
      </c>
      <c r="F178" s="220" t="s">
        <v>287</v>
      </c>
      <c r="I178" s="248"/>
      <c r="L178" s="141"/>
      <c r="M178" s="221"/>
      <c r="T178" s="222"/>
      <c r="AT178" s="140" t="s">
        <v>138</v>
      </c>
      <c r="AU178" s="140" t="s">
        <v>82</v>
      </c>
    </row>
    <row r="179" spans="2:51" s="140" customFormat="1" ht="15.75" customHeight="1">
      <c r="B179" s="223"/>
      <c r="D179" s="224" t="s">
        <v>140</v>
      </c>
      <c r="E179" s="225"/>
      <c r="F179" s="226" t="s">
        <v>222</v>
      </c>
      <c r="H179" s="225"/>
      <c r="I179" s="248"/>
      <c r="L179" s="223"/>
      <c r="M179" s="227"/>
      <c r="T179" s="228"/>
      <c r="AT179" s="225" t="s">
        <v>140</v>
      </c>
      <c r="AU179" s="225" t="s">
        <v>82</v>
      </c>
      <c r="AV179" s="225" t="s">
        <v>22</v>
      </c>
      <c r="AW179" s="225" t="s">
        <v>103</v>
      </c>
      <c r="AX179" s="225" t="s">
        <v>73</v>
      </c>
      <c r="AY179" s="225" t="s">
        <v>129</v>
      </c>
    </row>
    <row r="180" spans="2:51" s="140" customFormat="1" ht="15.75" customHeight="1">
      <c r="B180" s="229"/>
      <c r="D180" s="224" t="s">
        <v>140</v>
      </c>
      <c r="E180" s="230"/>
      <c r="F180" s="231" t="s">
        <v>247</v>
      </c>
      <c r="H180" s="232">
        <v>270.8</v>
      </c>
      <c r="I180" s="248"/>
      <c r="L180" s="229"/>
      <c r="M180" s="233"/>
      <c r="T180" s="234"/>
      <c r="AT180" s="230" t="s">
        <v>140</v>
      </c>
      <c r="AU180" s="230" t="s">
        <v>82</v>
      </c>
      <c r="AV180" s="230" t="s">
        <v>82</v>
      </c>
      <c r="AW180" s="230" t="s">
        <v>103</v>
      </c>
      <c r="AX180" s="230" t="s">
        <v>73</v>
      </c>
      <c r="AY180" s="230" t="s">
        <v>129</v>
      </c>
    </row>
    <row r="181" spans="2:65" s="140" customFormat="1" ht="15.75" customHeight="1">
      <c r="B181" s="141"/>
      <c r="C181" s="235" t="s">
        <v>288</v>
      </c>
      <c r="D181" s="235" t="s">
        <v>183</v>
      </c>
      <c r="E181" s="236" t="s">
        <v>289</v>
      </c>
      <c r="F181" s="237" t="s">
        <v>394</v>
      </c>
      <c r="G181" s="238" t="s">
        <v>244</v>
      </c>
      <c r="H181" s="239">
        <v>270.8</v>
      </c>
      <c r="I181" s="249"/>
      <c r="J181" s="240">
        <f>ROUND($I$181*$H$181,2)</f>
        <v>0</v>
      </c>
      <c r="K181" s="237" t="s">
        <v>135</v>
      </c>
      <c r="L181" s="241"/>
      <c r="M181" s="242"/>
      <c r="N181" s="243" t="s">
        <v>44</v>
      </c>
      <c r="Q181" s="216">
        <v>0</v>
      </c>
      <c r="R181" s="216">
        <f>$Q$181*$H$181</f>
        <v>0</v>
      </c>
      <c r="S181" s="216">
        <v>0</v>
      </c>
      <c r="T181" s="217">
        <f>$S$181*$H$181</f>
        <v>0</v>
      </c>
      <c r="AR181" s="136" t="s">
        <v>290</v>
      </c>
      <c r="AT181" s="136" t="s">
        <v>183</v>
      </c>
      <c r="AU181" s="136" t="s">
        <v>82</v>
      </c>
      <c r="AY181" s="140" t="s">
        <v>129</v>
      </c>
      <c r="BE181" s="218">
        <f>IF($N$181="základní",$J$181,0)</f>
        <v>0</v>
      </c>
      <c r="BF181" s="218">
        <f>IF($N$181="snížená",$J$181,0)</f>
        <v>0</v>
      </c>
      <c r="BG181" s="218">
        <f>IF($N$181="zákl. přenesená",$J$181,0)</f>
        <v>0</v>
      </c>
      <c r="BH181" s="218">
        <f>IF($N$181="sníž. přenesená",$J$181,0)</f>
        <v>0</v>
      </c>
      <c r="BI181" s="218">
        <f>IF($N$181="nulová",$J$181,0)</f>
        <v>0</v>
      </c>
      <c r="BJ181" s="136" t="s">
        <v>22</v>
      </c>
      <c r="BK181" s="218">
        <f>ROUND($I$181*$H$181,2)</f>
        <v>0</v>
      </c>
      <c r="BL181" s="136" t="s">
        <v>290</v>
      </c>
      <c r="BM181" s="136" t="s">
        <v>291</v>
      </c>
    </row>
    <row r="182" spans="2:47" s="140" customFormat="1" ht="27" customHeight="1">
      <c r="B182" s="141"/>
      <c r="D182" s="219" t="s">
        <v>138</v>
      </c>
      <c r="F182" s="220" t="s">
        <v>394</v>
      </c>
      <c r="I182" s="248"/>
      <c r="L182" s="141"/>
      <c r="M182" s="221"/>
      <c r="T182" s="222"/>
      <c r="AT182" s="140" t="s">
        <v>138</v>
      </c>
      <c r="AU182" s="140" t="s">
        <v>82</v>
      </c>
    </row>
    <row r="183" spans="2:65" s="140" customFormat="1" ht="15.75" customHeight="1">
      <c r="B183" s="141"/>
      <c r="C183" s="235" t="s">
        <v>292</v>
      </c>
      <c r="D183" s="235" t="s">
        <v>183</v>
      </c>
      <c r="E183" s="236" t="s">
        <v>293</v>
      </c>
      <c r="F183" s="237" t="s">
        <v>294</v>
      </c>
      <c r="G183" s="238" t="s">
        <v>219</v>
      </c>
      <c r="H183" s="239">
        <v>18</v>
      </c>
      <c r="I183" s="249"/>
      <c r="J183" s="240">
        <f>ROUND($I$183*$H$183,2)</f>
        <v>0</v>
      </c>
      <c r="K183" s="237"/>
      <c r="L183" s="241"/>
      <c r="M183" s="242"/>
      <c r="N183" s="243" t="s">
        <v>44</v>
      </c>
      <c r="Q183" s="216">
        <v>0.0033</v>
      </c>
      <c r="R183" s="216">
        <f>$Q$183*$H$183</f>
        <v>0.0594</v>
      </c>
      <c r="S183" s="216">
        <v>0</v>
      </c>
      <c r="T183" s="217">
        <f>$S$183*$H$183</f>
        <v>0</v>
      </c>
      <c r="AR183" s="136" t="s">
        <v>290</v>
      </c>
      <c r="AT183" s="136" t="s">
        <v>183</v>
      </c>
      <c r="AU183" s="136" t="s">
        <v>82</v>
      </c>
      <c r="AY183" s="140" t="s">
        <v>129</v>
      </c>
      <c r="BE183" s="218">
        <f>IF($N$183="základní",$J$183,0)</f>
        <v>0</v>
      </c>
      <c r="BF183" s="218">
        <f>IF($N$183="snížená",$J$183,0)</f>
        <v>0</v>
      </c>
      <c r="BG183" s="218">
        <f>IF($N$183="zákl. přenesená",$J$183,0)</f>
        <v>0</v>
      </c>
      <c r="BH183" s="218">
        <f>IF($N$183="sníž. přenesená",$J$183,0)</f>
        <v>0</v>
      </c>
      <c r="BI183" s="218">
        <f>IF($N$183="nulová",$J$183,0)</f>
        <v>0</v>
      </c>
      <c r="BJ183" s="136" t="s">
        <v>22</v>
      </c>
      <c r="BK183" s="218">
        <f>ROUND($I$183*$H$183,2)</f>
        <v>0</v>
      </c>
      <c r="BL183" s="136" t="s">
        <v>290</v>
      </c>
      <c r="BM183" s="136" t="s">
        <v>295</v>
      </c>
    </row>
    <row r="184" spans="2:47" s="140" customFormat="1" ht="16.5" customHeight="1">
      <c r="B184" s="141"/>
      <c r="D184" s="219" t="s">
        <v>138</v>
      </c>
      <c r="F184" s="220" t="s">
        <v>294</v>
      </c>
      <c r="I184" s="248"/>
      <c r="L184" s="141"/>
      <c r="M184" s="221"/>
      <c r="T184" s="222"/>
      <c r="AT184" s="140" t="s">
        <v>138</v>
      </c>
      <c r="AU184" s="140" t="s">
        <v>82</v>
      </c>
    </row>
    <row r="185" spans="2:65" s="140" customFormat="1" ht="15.75" customHeight="1">
      <c r="B185" s="141"/>
      <c r="C185" s="208" t="s">
        <v>296</v>
      </c>
      <c r="D185" s="208" t="s">
        <v>131</v>
      </c>
      <c r="E185" s="209" t="s">
        <v>297</v>
      </c>
      <c r="F185" s="210" t="s">
        <v>298</v>
      </c>
      <c r="G185" s="211" t="s">
        <v>219</v>
      </c>
      <c r="H185" s="212">
        <v>3</v>
      </c>
      <c r="I185" s="247"/>
      <c r="J185" s="213">
        <f>ROUND($I$185*$H$185,2)</f>
        <v>0</v>
      </c>
      <c r="K185" s="210" t="s">
        <v>135</v>
      </c>
      <c r="L185" s="141"/>
      <c r="M185" s="214"/>
      <c r="N185" s="215" t="s">
        <v>44</v>
      </c>
      <c r="Q185" s="216">
        <v>0.00366732</v>
      </c>
      <c r="R185" s="216">
        <f>$Q$185*$H$185</f>
        <v>0.01100196</v>
      </c>
      <c r="S185" s="216">
        <v>0</v>
      </c>
      <c r="T185" s="217">
        <f>$S$185*$H$185</f>
        <v>0</v>
      </c>
      <c r="AR185" s="136" t="s">
        <v>285</v>
      </c>
      <c r="AT185" s="136" t="s">
        <v>131</v>
      </c>
      <c r="AU185" s="136" t="s">
        <v>82</v>
      </c>
      <c r="AY185" s="140" t="s">
        <v>129</v>
      </c>
      <c r="BE185" s="218">
        <f>IF($N$185="základní",$J$185,0)</f>
        <v>0</v>
      </c>
      <c r="BF185" s="218">
        <f>IF($N$185="snížená",$J$185,0)</f>
        <v>0</v>
      </c>
      <c r="BG185" s="218">
        <f>IF($N$185="zákl. přenesená",$J$185,0)</f>
        <v>0</v>
      </c>
      <c r="BH185" s="218">
        <f>IF($N$185="sníž. přenesená",$J$185,0)</f>
        <v>0</v>
      </c>
      <c r="BI185" s="218">
        <f>IF($N$185="nulová",$J$185,0)</f>
        <v>0</v>
      </c>
      <c r="BJ185" s="136" t="s">
        <v>22</v>
      </c>
      <c r="BK185" s="218">
        <f>ROUND($I$185*$H$185,2)</f>
        <v>0</v>
      </c>
      <c r="BL185" s="136" t="s">
        <v>285</v>
      </c>
      <c r="BM185" s="136" t="s">
        <v>299</v>
      </c>
    </row>
    <row r="186" spans="2:47" s="140" customFormat="1" ht="16.5" customHeight="1">
      <c r="B186" s="141"/>
      <c r="D186" s="219" t="s">
        <v>138</v>
      </c>
      <c r="F186" s="220" t="s">
        <v>300</v>
      </c>
      <c r="I186" s="248"/>
      <c r="L186" s="141"/>
      <c r="M186" s="221"/>
      <c r="T186" s="222"/>
      <c r="AT186" s="140" t="s">
        <v>138</v>
      </c>
      <c r="AU186" s="140" t="s">
        <v>82</v>
      </c>
    </row>
    <row r="187" spans="2:51" s="140" customFormat="1" ht="15.75" customHeight="1">
      <c r="B187" s="223"/>
      <c r="D187" s="224" t="s">
        <v>140</v>
      </c>
      <c r="E187" s="225"/>
      <c r="F187" s="226" t="s">
        <v>222</v>
      </c>
      <c r="H187" s="225"/>
      <c r="I187" s="248"/>
      <c r="L187" s="223"/>
      <c r="M187" s="227"/>
      <c r="T187" s="228"/>
      <c r="AT187" s="225" t="s">
        <v>140</v>
      </c>
      <c r="AU187" s="225" t="s">
        <v>82</v>
      </c>
      <c r="AV187" s="225" t="s">
        <v>22</v>
      </c>
      <c r="AW187" s="225" t="s">
        <v>103</v>
      </c>
      <c r="AX187" s="225" t="s">
        <v>73</v>
      </c>
      <c r="AY187" s="225" t="s">
        <v>129</v>
      </c>
    </row>
    <row r="188" spans="2:51" s="140" customFormat="1" ht="15.75" customHeight="1">
      <c r="B188" s="229"/>
      <c r="D188" s="224" t="s">
        <v>140</v>
      </c>
      <c r="E188" s="230"/>
      <c r="F188" s="231" t="s">
        <v>148</v>
      </c>
      <c r="H188" s="232">
        <v>3</v>
      </c>
      <c r="I188" s="248"/>
      <c r="L188" s="229"/>
      <c r="M188" s="233"/>
      <c r="T188" s="234"/>
      <c r="AT188" s="230" t="s">
        <v>140</v>
      </c>
      <c r="AU188" s="230" t="s">
        <v>82</v>
      </c>
      <c r="AV188" s="230" t="s">
        <v>82</v>
      </c>
      <c r="AW188" s="230" t="s">
        <v>103</v>
      </c>
      <c r="AX188" s="230" t="s">
        <v>73</v>
      </c>
      <c r="AY188" s="230" t="s">
        <v>129</v>
      </c>
    </row>
    <row r="189" spans="2:65" s="140" customFormat="1" ht="15.75" customHeight="1">
      <c r="B189" s="141"/>
      <c r="C189" s="235" t="s">
        <v>301</v>
      </c>
      <c r="D189" s="235" t="s">
        <v>183</v>
      </c>
      <c r="E189" s="236" t="s">
        <v>302</v>
      </c>
      <c r="F189" s="237" t="s">
        <v>393</v>
      </c>
      <c r="G189" s="238" t="s">
        <v>219</v>
      </c>
      <c r="H189" s="239">
        <v>3</v>
      </c>
      <c r="I189" s="249"/>
      <c r="J189" s="240">
        <f>ROUND($I$189*$H$189,2)</f>
        <v>0</v>
      </c>
      <c r="K189" s="237"/>
      <c r="L189" s="241"/>
      <c r="M189" s="242"/>
      <c r="N189" s="243" t="s">
        <v>44</v>
      </c>
      <c r="Q189" s="216">
        <v>0.16</v>
      </c>
      <c r="R189" s="216">
        <f>$Q$189*$H$189</f>
        <v>0.48</v>
      </c>
      <c r="S189" s="216">
        <v>0</v>
      </c>
      <c r="T189" s="217">
        <f>$S$189*$H$189</f>
        <v>0</v>
      </c>
      <c r="AR189" s="136" t="s">
        <v>290</v>
      </c>
      <c r="AT189" s="136" t="s">
        <v>183</v>
      </c>
      <c r="AU189" s="136" t="s">
        <v>82</v>
      </c>
      <c r="AY189" s="140" t="s">
        <v>129</v>
      </c>
      <c r="BE189" s="218">
        <f>IF($N$189="základní",$J$189,0)</f>
        <v>0</v>
      </c>
      <c r="BF189" s="218">
        <f>IF($N$189="snížená",$J$189,0)</f>
        <v>0</v>
      </c>
      <c r="BG189" s="218">
        <f>IF($N$189="zákl. přenesená",$J$189,0)</f>
        <v>0</v>
      </c>
      <c r="BH189" s="218">
        <f>IF($N$189="sníž. přenesená",$J$189,0)</f>
        <v>0</v>
      </c>
      <c r="BI189" s="218">
        <f>IF($N$189="nulová",$J$189,0)</f>
        <v>0</v>
      </c>
      <c r="BJ189" s="136" t="s">
        <v>22</v>
      </c>
      <c r="BK189" s="218">
        <f>ROUND($I$189*$H$189,2)</f>
        <v>0</v>
      </c>
      <c r="BL189" s="136" t="s">
        <v>290</v>
      </c>
      <c r="BM189" s="136" t="s">
        <v>303</v>
      </c>
    </row>
    <row r="190" spans="2:47" s="140" customFormat="1" ht="16.5" customHeight="1">
      <c r="B190" s="141"/>
      <c r="D190" s="219" t="s">
        <v>138</v>
      </c>
      <c r="F190" s="220" t="s">
        <v>393</v>
      </c>
      <c r="I190" s="248"/>
      <c r="L190" s="141"/>
      <c r="M190" s="221"/>
      <c r="T190" s="222"/>
      <c r="AT190" s="140" t="s">
        <v>138</v>
      </c>
      <c r="AU190" s="140" t="s">
        <v>82</v>
      </c>
    </row>
    <row r="191" spans="2:65" s="140" customFormat="1" ht="15.75" customHeight="1">
      <c r="B191" s="141"/>
      <c r="C191" s="208" t="s">
        <v>304</v>
      </c>
      <c r="D191" s="208" t="s">
        <v>131</v>
      </c>
      <c r="E191" s="209" t="s">
        <v>305</v>
      </c>
      <c r="F191" s="210" t="s">
        <v>306</v>
      </c>
      <c r="G191" s="211" t="s">
        <v>219</v>
      </c>
      <c r="H191" s="212">
        <v>1</v>
      </c>
      <c r="I191" s="247"/>
      <c r="J191" s="213">
        <f>ROUND($I$191*$H$191,2)</f>
        <v>0</v>
      </c>
      <c r="K191" s="210" t="s">
        <v>135</v>
      </c>
      <c r="L191" s="141"/>
      <c r="M191" s="214"/>
      <c r="N191" s="215" t="s">
        <v>44</v>
      </c>
      <c r="Q191" s="216">
        <v>0</v>
      </c>
      <c r="R191" s="216">
        <f>$Q$191*$H$191</f>
        <v>0</v>
      </c>
      <c r="S191" s="216">
        <v>0</v>
      </c>
      <c r="T191" s="217">
        <f>$S$191*$H$191</f>
        <v>0</v>
      </c>
      <c r="AR191" s="136" t="s">
        <v>285</v>
      </c>
      <c r="AT191" s="136" t="s">
        <v>131</v>
      </c>
      <c r="AU191" s="136" t="s">
        <v>82</v>
      </c>
      <c r="AY191" s="140" t="s">
        <v>129</v>
      </c>
      <c r="BE191" s="218">
        <f>IF($N$191="základní",$J$191,0)</f>
        <v>0</v>
      </c>
      <c r="BF191" s="218">
        <f>IF($N$191="snížená",$J$191,0)</f>
        <v>0</v>
      </c>
      <c r="BG191" s="218">
        <f>IF($N$191="zákl. přenesená",$J$191,0)</f>
        <v>0</v>
      </c>
      <c r="BH191" s="218">
        <f>IF($N$191="sníž. přenesená",$J$191,0)</f>
        <v>0</v>
      </c>
      <c r="BI191" s="218">
        <f>IF($N$191="nulová",$J$191,0)</f>
        <v>0</v>
      </c>
      <c r="BJ191" s="136" t="s">
        <v>22</v>
      </c>
      <c r="BK191" s="218">
        <f>ROUND($I$191*$H$191,2)</f>
        <v>0</v>
      </c>
      <c r="BL191" s="136" t="s">
        <v>285</v>
      </c>
      <c r="BM191" s="136" t="s">
        <v>307</v>
      </c>
    </row>
    <row r="192" spans="2:47" s="140" customFormat="1" ht="16.5" customHeight="1">
      <c r="B192" s="141"/>
      <c r="D192" s="219" t="s">
        <v>138</v>
      </c>
      <c r="F192" s="220" t="s">
        <v>308</v>
      </c>
      <c r="I192" s="248"/>
      <c r="L192" s="141"/>
      <c r="M192" s="221"/>
      <c r="T192" s="222"/>
      <c r="AT192" s="140" t="s">
        <v>138</v>
      </c>
      <c r="AU192" s="140" t="s">
        <v>82</v>
      </c>
    </row>
    <row r="193" spans="2:51" s="140" customFormat="1" ht="15.75" customHeight="1">
      <c r="B193" s="223"/>
      <c r="D193" s="224" t="s">
        <v>140</v>
      </c>
      <c r="E193" s="225"/>
      <c r="F193" s="226" t="s">
        <v>222</v>
      </c>
      <c r="H193" s="225"/>
      <c r="I193" s="248"/>
      <c r="L193" s="223"/>
      <c r="M193" s="227"/>
      <c r="T193" s="228"/>
      <c r="AT193" s="225" t="s">
        <v>140</v>
      </c>
      <c r="AU193" s="225" t="s">
        <v>82</v>
      </c>
      <c r="AV193" s="225" t="s">
        <v>22</v>
      </c>
      <c r="AW193" s="225" t="s">
        <v>103</v>
      </c>
      <c r="AX193" s="225" t="s">
        <v>73</v>
      </c>
      <c r="AY193" s="225" t="s">
        <v>129</v>
      </c>
    </row>
    <row r="194" spans="2:51" s="140" customFormat="1" ht="15.75" customHeight="1">
      <c r="B194" s="229"/>
      <c r="D194" s="224" t="s">
        <v>140</v>
      </c>
      <c r="E194" s="230"/>
      <c r="F194" s="231" t="s">
        <v>22</v>
      </c>
      <c r="H194" s="232">
        <v>1</v>
      </c>
      <c r="I194" s="248"/>
      <c r="L194" s="229"/>
      <c r="M194" s="233"/>
      <c r="T194" s="234"/>
      <c r="AT194" s="230" t="s">
        <v>140</v>
      </c>
      <c r="AU194" s="230" t="s">
        <v>82</v>
      </c>
      <c r="AV194" s="230" t="s">
        <v>82</v>
      </c>
      <c r="AW194" s="230" t="s">
        <v>103</v>
      </c>
      <c r="AX194" s="230" t="s">
        <v>73</v>
      </c>
      <c r="AY194" s="230" t="s">
        <v>129</v>
      </c>
    </row>
    <row r="195" spans="2:65" s="140" customFormat="1" ht="15.75" customHeight="1">
      <c r="B195" s="141"/>
      <c r="C195" s="235" t="s">
        <v>309</v>
      </c>
      <c r="D195" s="235" t="s">
        <v>183</v>
      </c>
      <c r="E195" s="236" t="s">
        <v>310</v>
      </c>
      <c r="F195" s="237" t="s">
        <v>311</v>
      </c>
      <c r="G195" s="238" t="s">
        <v>219</v>
      </c>
      <c r="H195" s="239">
        <v>1</v>
      </c>
      <c r="I195" s="249"/>
      <c r="J195" s="240">
        <f>ROUND($I$195*$H$195,2)</f>
        <v>0</v>
      </c>
      <c r="K195" s="237"/>
      <c r="L195" s="241"/>
      <c r="M195" s="242"/>
      <c r="N195" s="243" t="s">
        <v>44</v>
      </c>
      <c r="Q195" s="216">
        <v>0.081</v>
      </c>
      <c r="R195" s="216">
        <f>$Q$195*$H$195</f>
        <v>0.081</v>
      </c>
      <c r="S195" s="216">
        <v>0</v>
      </c>
      <c r="T195" s="217">
        <f>$S$195*$H$195</f>
        <v>0</v>
      </c>
      <c r="AR195" s="136" t="s">
        <v>176</v>
      </c>
      <c r="AT195" s="136" t="s">
        <v>183</v>
      </c>
      <c r="AU195" s="136" t="s">
        <v>82</v>
      </c>
      <c r="AY195" s="140" t="s">
        <v>129</v>
      </c>
      <c r="BE195" s="218">
        <f>IF($N$195="základní",$J$195,0)</f>
        <v>0</v>
      </c>
      <c r="BF195" s="218">
        <f>IF($N$195="snížená",$J$195,0)</f>
        <v>0</v>
      </c>
      <c r="BG195" s="218">
        <f>IF($N$195="zákl. přenesená",$J$195,0)</f>
        <v>0</v>
      </c>
      <c r="BH195" s="218">
        <f>IF($N$195="sníž. přenesená",$J$195,0)</f>
        <v>0</v>
      </c>
      <c r="BI195" s="218">
        <f>IF($N$195="nulová",$J$195,0)</f>
        <v>0</v>
      </c>
      <c r="BJ195" s="136" t="s">
        <v>22</v>
      </c>
      <c r="BK195" s="218">
        <f>ROUND($I$195*$H$195,2)</f>
        <v>0</v>
      </c>
      <c r="BL195" s="136" t="s">
        <v>136</v>
      </c>
      <c r="BM195" s="136" t="s">
        <v>312</v>
      </c>
    </row>
    <row r="196" spans="2:65" s="140" customFormat="1" ht="15.75" customHeight="1">
      <c r="B196" s="141"/>
      <c r="C196" s="211" t="s">
        <v>313</v>
      </c>
      <c r="D196" s="211" t="s">
        <v>131</v>
      </c>
      <c r="E196" s="209" t="s">
        <v>314</v>
      </c>
      <c r="F196" s="210" t="s">
        <v>315</v>
      </c>
      <c r="G196" s="211" t="s">
        <v>244</v>
      </c>
      <c r="H196" s="212">
        <v>33</v>
      </c>
      <c r="I196" s="247"/>
      <c r="J196" s="213">
        <f>ROUND($I$196*$H$196,2)</f>
        <v>0</v>
      </c>
      <c r="K196" s="210"/>
      <c r="L196" s="141"/>
      <c r="M196" s="214"/>
      <c r="N196" s="215" t="s">
        <v>44</v>
      </c>
      <c r="Q196" s="216">
        <v>0.00073</v>
      </c>
      <c r="R196" s="216">
        <f>$Q$196*$H$196</f>
        <v>0.02409</v>
      </c>
      <c r="S196" s="216">
        <v>0</v>
      </c>
      <c r="T196" s="217">
        <f>$S$196*$H$196</f>
        <v>0</v>
      </c>
      <c r="AR196" s="136" t="s">
        <v>285</v>
      </c>
      <c r="AT196" s="136" t="s">
        <v>131</v>
      </c>
      <c r="AU196" s="136" t="s">
        <v>82</v>
      </c>
      <c r="AY196" s="136" t="s">
        <v>129</v>
      </c>
      <c r="BE196" s="218">
        <f>IF($N$196="základní",$J$196,0)</f>
        <v>0</v>
      </c>
      <c r="BF196" s="218">
        <f>IF($N$196="snížená",$J$196,0)</f>
        <v>0</v>
      </c>
      <c r="BG196" s="218">
        <f>IF($N$196="zákl. přenesená",$J$196,0)</f>
        <v>0</v>
      </c>
      <c r="BH196" s="218">
        <f>IF($N$196="sníž. přenesená",$J$196,0)</f>
        <v>0</v>
      </c>
      <c r="BI196" s="218">
        <f>IF($N$196="nulová",$J$196,0)</f>
        <v>0</v>
      </c>
      <c r="BJ196" s="136" t="s">
        <v>22</v>
      </c>
      <c r="BK196" s="218">
        <f>ROUND($I$196*$H$196,2)</f>
        <v>0</v>
      </c>
      <c r="BL196" s="136" t="s">
        <v>285</v>
      </c>
      <c r="BM196" s="136" t="s">
        <v>316</v>
      </c>
    </row>
    <row r="197" spans="2:47" s="140" customFormat="1" ht="16.5" customHeight="1">
      <c r="B197" s="141"/>
      <c r="D197" s="219" t="s">
        <v>138</v>
      </c>
      <c r="F197" s="220" t="s">
        <v>315</v>
      </c>
      <c r="L197" s="141"/>
      <c r="M197" s="221"/>
      <c r="T197" s="222"/>
      <c r="AT197" s="140" t="s">
        <v>138</v>
      </c>
      <c r="AU197" s="140" t="s">
        <v>82</v>
      </c>
    </row>
    <row r="198" spans="2:51" s="140" customFormat="1" ht="15.75" customHeight="1">
      <c r="B198" s="223"/>
      <c r="D198" s="224" t="s">
        <v>140</v>
      </c>
      <c r="E198" s="225"/>
      <c r="F198" s="226" t="s">
        <v>222</v>
      </c>
      <c r="H198" s="225"/>
      <c r="L198" s="223"/>
      <c r="M198" s="227"/>
      <c r="T198" s="228"/>
      <c r="AT198" s="225" t="s">
        <v>140</v>
      </c>
      <c r="AU198" s="225" t="s">
        <v>82</v>
      </c>
      <c r="AV198" s="225" t="s">
        <v>22</v>
      </c>
      <c r="AW198" s="225" t="s">
        <v>103</v>
      </c>
      <c r="AX198" s="225" t="s">
        <v>73</v>
      </c>
      <c r="AY198" s="225" t="s">
        <v>129</v>
      </c>
    </row>
    <row r="199" spans="2:51" s="140" customFormat="1" ht="15.75" customHeight="1">
      <c r="B199" s="229"/>
      <c r="D199" s="224" t="s">
        <v>140</v>
      </c>
      <c r="E199" s="230"/>
      <c r="F199" s="231" t="s">
        <v>317</v>
      </c>
      <c r="H199" s="232">
        <v>33</v>
      </c>
      <c r="L199" s="229"/>
      <c r="M199" s="244"/>
      <c r="N199" s="245"/>
      <c r="O199" s="245"/>
      <c r="P199" s="245"/>
      <c r="Q199" s="245"/>
      <c r="R199" s="245"/>
      <c r="S199" s="245"/>
      <c r="T199" s="246"/>
      <c r="AT199" s="230" t="s">
        <v>140</v>
      </c>
      <c r="AU199" s="230" t="s">
        <v>82</v>
      </c>
      <c r="AV199" s="230" t="s">
        <v>82</v>
      </c>
      <c r="AW199" s="230" t="s">
        <v>103</v>
      </c>
      <c r="AX199" s="230" t="s">
        <v>73</v>
      </c>
      <c r="AY199" s="230" t="s">
        <v>129</v>
      </c>
    </row>
    <row r="200" spans="2:12" s="140" customFormat="1" ht="7.5" customHeight="1">
      <c r="B200" s="163"/>
      <c r="C200" s="164"/>
      <c r="D200" s="164"/>
      <c r="E200" s="164"/>
      <c r="F200" s="164"/>
      <c r="G200" s="164"/>
      <c r="H200" s="164"/>
      <c r="I200" s="164"/>
      <c r="J200" s="164"/>
      <c r="K200" s="164"/>
      <c r="L200" s="141"/>
    </row>
    <row r="201" s="124" customFormat="1" ht="14.25" customHeight="1"/>
  </sheetData>
  <sheetProtection password="CC55" sheet="1"/>
  <autoFilter ref="C89:K89"/>
  <mergeCells count="12">
    <mergeCell ref="E51:H51"/>
    <mergeCell ref="E78:H78"/>
    <mergeCell ref="E80:H80"/>
    <mergeCell ref="E82:H82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showGridLines="0" zoomScalePageLayoutView="0" workbookViewId="0" topLeftCell="A1">
      <pane ySplit="1" topLeftCell="BM105" activePane="bottomLeft" state="frozen"/>
      <selection pane="topLeft" activeCell="A1" sqref="A1"/>
      <selection pane="bottomLeft" activeCell="I90" sqref="I90:I118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389</v>
      </c>
      <c r="G1" s="121" t="s">
        <v>390</v>
      </c>
      <c r="H1" s="121"/>
      <c r="I1" s="82"/>
      <c r="J1" s="84" t="s">
        <v>391</v>
      </c>
      <c r="K1" s="83" t="s">
        <v>92</v>
      </c>
      <c r="L1" s="84" t="s">
        <v>392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93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94</v>
      </c>
      <c r="K8" s="132"/>
    </row>
    <row r="9" spans="2:11" s="136" customFormat="1" ht="16.5" customHeight="1">
      <c r="B9" s="137"/>
      <c r="E9" s="135" t="s">
        <v>95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96</v>
      </c>
      <c r="K10" s="142"/>
    </row>
    <row r="11" spans="2:11" s="140" customFormat="1" ht="37.5" customHeight="1">
      <c r="B11" s="141"/>
      <c r="E11" s="143" t="s">
        <v>318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24.5" customHeight="1">
      <c r="B26" s="137"/>
      <c r="E26" s="147" t="s">
        <v>319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ROUND($J$87,2)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ROUND(SUM($BE$87:$BE$119),2)</f>
        <v>0</v>
      </c>
      <c r="I32" s="155">
        <v>0.21</v>
      </c>
      <c r="J32" s="154">
        <f>ROUND(SUM($BE$87:$BE$119)*$I$32,2)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ROUND(SUM($BF$87:$BF$119),2)</f>
        <v>0</v>
      </c>
      <c r="I33" s="155">
        <v>0.15</v>
      </c>
      <c r="J33" s="154">
        <f>ROUND(SUM($BF$87:$BF$119)*$I$33,2)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ROUND(SUM($BG$87:$BG$119),2)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ROUND(SUM($BH$87:$BH$119),2)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ROUND(SUM($BI$87:$BI$119),2)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99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94</v>
      </c>
      <c r="K48" s="132"/>
    </row>
    <row r="49" spans="2:11" s="140" customFormat="1" ht="16.5" customHeight="1">
      <c r="B49" s="141"/>
      <c r="E49" s="135" t="s">
        <v>95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96</v>
      </c>
      <c r="K50" s="142"/>
    </row>
    <row r="51" spans="2:11" s="140" customFormat="1" ht="19.5" customHeight="1">
      <c r="B51" s="141"/>
      <c r="E51" s="143" t="str">
        <f>$E$11</f>
        <v>SO 302 (2) - SO 302 - Přeložka vodovodu SČVK - STAVEBNÍ ČÁST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100</v>
      </c>
      <c r="D58" s="156"/>
      <c r="E58" s="156"/>
      <c r="F58" s="156"/>
      <c r="G58" s="156"/>
      <c r="H58" s="156"/>
      <c r="I58" s="156"/>
      <c r="J58" s="171" t="s">
        <v>101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102</v>
      </c>
      <c r="J60" s="151">
        <f>ROUND($J$87,2)</f>
        <v>0</v>
      </c>
      <c r="K60" s="142"/>
      <c r="AU60" s="140" t="s">
        <v>103</v>
      </c>
    </row>
    <row r="61" spans="2:11" s="174" customFormat="1" ht="25.5" customHeight="1">
      <c r="B61" s="175"/>
      <c r="D61" s="176" t="s">
        <v>104</v>
      </c>
      <c r="E61" s="176"/>
      <c r="F61" s="176"/>
      <c r="G61" s="176"/>
      <c r="H61" s="176"/>
      <c r="I61" s="176"/>
      <c r="J61" s="177">
        <f>ROUND($J$88,2)</f>
        <v>0</v>
      </c>
      <c r="K61" s="178"/>
    </row>
    <row r="62" spans="2:11" s="179" customFormat="1" ht="21" customHeight="1">
      <c r="B62" s="180"/>
      <c r="D62" s="181" t="s">
        <v>320</v>
      </c>
      <c r="E62" s="181"/>
      <c r="F62" s="181"/>
      <c r="G62" s="181"/>
      <c r="H62" s="181"/>
      <c r="I62" s="181"/>
      <c r="J62" s="182">
        <f>ROUND($J$89,2)</f>
        <v>0</v>
      </c>
      <c r="K62" s="183"/>
    </row>
    <row r="63" spans="2:11" s="179" customFormat="1" ht="21" customHeight="1">
      <c r="B63" s="180"/>
      <c r="D63" s="181" t="s">
        <v>107</v>
      </c>
      <c r="E63" s="181"/>
      <c r="F63" s="181"/>
      <c r="G63" s="181"/>
      <c r="H63" s="181"/>
      <c r="I63" s="181"/>
      <c r="J63" s="182">
        <f>ROUND($J$100,2)</f>
        <v>0</v>
      </c>
      <c r="K63" s="183"/>
    </row>
    <row r="64" spans="2:11" s="179" customFormat="1" ht="21" customHeight="1">
      <c r="B64" s="180"/>
      <c r="D64" s="181" t="s">
        <v>108</v>
      </c>
      <c r="E64" s="181"/>
      <c r="F64" s="181"/>
      <c r="G64" s="181"/>
      <c r="H64" s="181"/>
      <c r="I64" s="181"/>
      <c r="J64" s="182">
        <f>ROUND($J$105,2)</f>
        <v>0</v>
      </c>
      <c r="K64" s="183"/>
    </row>
    <row r="65" spans="2:11" s="179" customFormat="1" ht="15.75" customHeight="1">
      <c r="B65" s="180"/>
      <c r="D65" s="181" t="s">
        <v>321</v>
      </c>
      <c r="E65" s="181"/>
      <c r="F65" s="181"/>
      <c r="G65" s="181"/>
      <c r="H65" s="181"/>
      <c r="I65" s="181"/>
      <c r="J65" s="182">
        <f>ROUND($J$110,2)</f>
        <v>0</v>
      </c>
      <c r="K65" s="183"/>
    </row>
    <row r="66" spans="2:11" s="140" customFormat="1" ht="22.5" customHeight="1">
      <c r="B66" s="141"/>
      <c r="K66" s="142"/>
    </row>
    <row r="67" spans="2:11" s="140" customFormat="1" ht="7.5" customHeight="1">
      <c r="B67" s="163"/>
      <c r="C67" s="164"/>
      <c r="D67" s="164"/>
      <c r="E67" s="164"/>
      <c r="F67" s="164"/>
      <c r="G67" s="164"/>
      <c r="H67" s="164"/>
      <c r="I67" s="164"/>
      <c r="J67" s="164"/>
      <c r="K67" s="165"/>
    </row>
    <row r="71" spans="2:12" s="140" customFormat="1" ht="7.5" customHeight="1">
      <c r="B71" s="167"/>
      <c r="C71" s="168"/>
      <c r="D71" s="168"/>
      <c r="E71" s="168"/>
      <c r="F71" s="168"/>
      <c r="G71" s="168"/>
      <c r="H71" s="168"/>
      <c r="I71" s="168"/>
      <c r="J71" s="168"/>
      <c r="K71" s="168"/>
      <c r="L71" s="141"/>
    </row>
    <row r="72" spans="2:12" s="140" customFormat="1" ht="37.5" customHeight="1">
      <c r="B72" s="141"/>
      <c r="C72" s="131" t="s">
        <v>112</v>
      </c>
      <c r="L72" s="141"/>
    </row>
    <row r="73" spans="2:12" s="140" customFormat="1" ht="7.5" customHeight="1">
      <c r="B73" s="141"/>
      <c r="L73" s="141"/>
    </row>
    <row r="74" spans="2:12" s="140" customFormat="1" ht="15" customHeight="1">
      <c r="B74" s="141"/>
      <c r="C74" s="134" t="s">
        <v>17</v>
      </c>
      <c r="L74" s="141"/>
    </row>
    <row r="75" spans="2:12" s="140" customFormat="1" ht="16.5" customHeight="1">
      <c r="B75" s="141"/>
      <c r="E75" s="135" t="str">
        <f>$E$7</f>
        <v>2720 Obnovení silnice III-2565 Most - Mariánské Radčice</v>
      </c>
      <c r="F75" s="144"/>
      <c r="G75" s="144"/>
      <c r="H75" s="144"/>
      <c r="L75" s="141"/>
    </row>
    <row r="76" spans="2:12" ht="15.75" customHeight="1">
      <c r="B76" s="130"/>
      <c r="C76" s="134" t="s">
        <v>94</v>
      </c>
      <c r="L76" s="130"/>
    </row>
    <row r="77" spans="2:12" s="140" customFormat="1" ht="16.5" customHeight="1">
      <c r="B77" s="141"/>
      <c r="E77" s="135" t="s">
        <v>95</v>
      </c>
      <c r="F77" s="144"/>
      <c r="G77" s="144"/>
      <c r="H77" s="144"/>
      <c r="L77" s="141"/>
    </row>
    <row r="78" spans="2:12" s="140" customFormat="1" ht="15" customHeight="1">
      <c r="B78" s="141"/>
      <c r="C78" s="134" t="s">
        <v>96</v>
      </c>
      <c r="L78" s="141"/>
    </row>
    <row r="79" spans="2:12" s="140" customFormat="1" ht="19.5" customHeight="1">
      <c r="B79" s="141"/>
      <c r="E79" s="143" t="str">
        <f>$E$11</f>
        <v>SO 302 (2) - SO 302 - Přeložka vodovodu SČVK - STAVEBNÍ ČÁST</v>
      </c>
      <c r="F79" s="144"/>
      <c r="G79" s="144"/>
      <c r="H79" s="144"/>
      <c r="L79" s="141"/>
    </row>
    <row r="80" spans="2:12" s="140" customFormat="1" ht="7.5" customHeight="1">
      <c r="B80" s="141"/>
      <c r="L80" s="141"/>
    </row>
    <row r="81" spans="2:12" s="140" customFormat="1" ht="18.75" customHeight="1">
      <c r="B81" s="141"/>
      <c r="C81" s="134" t="s">
        <v>23</v>
      </c>
      <c r="F81" s="145" t="str">
        <f>$F$14</f>
        <v> </v>
      </c>
      <c r="I81" s="134" t="s">
        <v>25</v>
      </c>
      <c r="J81" s="146" t="str">
        <f>IF($J$14="","",$J$14)</f>
        <v>30.07.2014</v>
      </c>
      <c r="L81" s="141"/>
    </row>
    <row r="82" spans="2:12" s="140" customFormat="1" ht="7.5" customHeight="1">
      <c r="B82" s="141"/>
      <c r="L82" s="141"/>
    </row>
    <row r="83" spans="2:12" s="140" customFormat="1" ht="15.75" customHeight="1">
      <c r="B83" s="141"/>
      <c r="C83" s="134" t="s">
        <v>28</v>
      </c>
      <c r="F83" s="145" t="str">
        <f>$E$17</f>
        <v>Statutární město Most</v>
      </c>
      <c r="I83" s="134" t="s">
        <v>35</v>
      </c>
      <c r="J83" s="145" t="str">
        <f>$E$23</f>
        <v>Báňské projekty Teplice a.s.</v>
      </c>
      <c r="L83" s="141"/>
    </row>
    <row r="84" spans="2:12" s="140" customFormat="1" ht="15" customHeight="1">
      <c r="B84" s="141"/>
      <c r="C84" s="134" t="s">
        <v>32</v>
      </c>
      <c r="F84" s="145">
        <f>IF($E$20="","",$E$20)</f>
      </c>
      <c r="L84" s="141"/>
    </row>
    <row r="85" spans="2:12" s="140" customFormat="1" ht="11.25" customHeight="1">
      <c r="B85" s="141"/>
      <c r="L85" s="141"/>
    </row>
    <row r="86" spans="2:20" s="184" customFormat="1" ht="30" customHeight="1">
      <c r="B86" s="185"/>
      <c r="C86" s="186" t="s">
        <v>113</v>
      </c>
      <c r="D86" s="187" t="s">
        <v>58</v>
      </c>
      <c r="E86" s="187" t="s">
        <v>54</v>
      </c>
      <c r="F86" s="187" t="s">
        <v>114</v>
      </c>
      <c r="G86" s="187" t="s">
        <v>115</v>
      </c>
      <c r="H86" s="187" t="s">
        <v>116</v>
      </c>
      <c r="I86" s="187" t="s">
        <v>117</v>
      </c>
      <c r="J86" s="187" t="s">
        <v>118</v>
      </c>
      <c r="K86" s="188" t="s">
        <v>119</v>
      </c>
      <c r="L86" s="185"/>
      <c r="M86" s="189" t="s">
        <v>120</v>
      </c>
      <c r="N86" s="190" t="s">
        <v>43</v>
      </c>
      <c r="O86" s="190" t="s">
        <v>121</v>
      </c>
      <c r="P86" s="190" t="s">
        <v>122</v>
      </c>
      <c r="Q86" s="190" t="s">
        <v>123</v>
      </c>
      <c r="R86" s="190" t="s">
        <v>124</v>
      </c>
      <c r="S86" s="190" t="s">
        <v>125</v>
      </c>
      <c r="T86" s="191" t="s">
        <v>126</v>
      </c>
    </row>
    <row r="87" spans="2:63" s="140" customFormat="1" ht="30" customHeight="1">
      <c r="B87" s="141"/>
      <c r="C87" s="173" t="s">
        <v>102</v>
      </c>
      <c r="J87" s="192">
        <f>$BK$87</f>
        <v>0</v>
      </c>
      <c r="L87" s="141"/>
      <c r="M87" s="193"/>
      <c r="N87" s="148"/>
      <c r="O87" s="148"/>
      <c r="P87" s="194">
        <f>$P$88</f>
        <v>0</v>
      </c>
      <c r="Q87" s="148"/>
      <c r="R87" s="194">
        <f>$R$88</f>
        <v>4.630675924880001</v>
      </c>
      <c r="S87" s="148"/>
      <c r="T87" s="195">
        <f>$T$88</f>
        <v>4.509</v>
      </c>
      <c r="AT87" s="140" t="s">
        <v>72</v>
      </c>
      <c r="AU87" s="140" t="s">
        <v>103</v>
      </c>
      <c r="BK87" s="196">
        <f>$BK$88</f>
        <v>0</v>
      </c>
    </row>
    <row r="88" spans="2:63" s="197" customFormat="1" ht="37.5" customHeight="1">
      <c r="B88" s="198"/>
      <c r="D88" s="199" t="s">
        <v>72</v>
      </c>
      <c r="E88" s="200" t="s">
        <v>127</v>
      </c>
      <c r="F88" s="200" t="s">
        <v>128</v>
      </c>
      <c r="J88" s="201">
        <f>$BK$88</f>
        <v>0</v>
      </c>
      <c r="L88" s="198"/>
      <c r="M88" s="202"/>
      <c r="P88" s="203">
        <f>$P$89+$P$100+$P$105</f>
        <v>0</v>
      </c>
      <c r="R88" s="203">
        <f>$R$89+$R$100+$R$105</f>
        <v>4.630675924880001</v>
      </c>
      <c r="T88" s="204">
        <f>$T$89+$T$100+$T$105</f>
        <v>4.509</v>
      </c>
      <c r="AR88" s="199" t="s">
        <v>22</v>
      </c>
      <c r="AT88" s="199" t="s">
        <v>72</v>
      </c>
      <c r="AU88" s="199" t="s">
        <v>73</v>
      </c>
      <c r="AY88" s="199" t="s">
        <v>129</v>
      </c>
      <c r="BK88" s="205">
        <f>$BK$89+$BK$100+$BK$105</f>
        <v>0</v>
      </c>
    </row>
    <row r="89" spans="2:63" s="197" customFormat="1" ht="21" customHeight="1">
      <c r="B89" s="198"/>
      <c r="D89" s="199" t="s">
        <v>72</v>
      </c>
      <c r="E89" s="206" t="s">
        <v>148</v>
      </c>
      <c r="F89" s="206" t="s">
        <v>322</v>
      </c>
      <c r="J89" s="207">
        <f>$BK$89</f>
        <v>0</v>
      </c>
      <c r="L89" s="198"/>
      <c r="M89" s="202"/>
      <c r="P89" s="203">
        <f>SUM($P$90:$P$99)</f>
        <v>0</v>
      </c>
      <c r="R89" s="203">
        <f>SUM($R$90:$R$99)</f>
        <v>4.491975924880001</v>
      </c>
      <c r="T89" s="204">
        <f>SUM($T$90:$T$99)</f>
        <v>0</v>
      </c>
      <c r="AR89" s="199" t="s">
        <v>22</v>
      </c>
      <c r="AT89" s="199" t="s">
        <v>72</v>
      </c>
      <c r="AU89" s="199" t="s">
        <v>22</v>
      </c>
      <c r="AY89" s="199" t="s">
        <v>129</v>
      </c>
      <c r="BK89" s="205">
        <f>SUM($BK$90:$BK$99)</f>
        <v>0</v>
      </c>
    </row>
    <row r="90" spans="2:65" s="140" customFormat="1" ht="15.75" customHeight="1">
      <c r="B90" s="141"/>
      <c r="C90" s="208" t="s">
        <v>22</v>
      </c>
      <c r="D90" s="208" t="s">
        <v>131</v>
      </c>
      <c r="E90" s="209" t="s">
        <v>323</v>
      </c>
      <c r="F90" s="210" t="s">
        <v>324</v>
      </c>
      <c r="G90" s="211" t="s">
        <v>134</v>
      </c>
      <c r="H90" s="212">
        <v>0.02</v>
      </c>
      <c r="I90" s="247"/>
      <c r="J90" s="213">
        <f>ROUND($I$90*$H$90,2)</f>
        <v>0</v>
      </c>
      <c r="K90" s="210" t="s">
        <v>135</v>
      </c>
      <c r="L90" s="141"/>
      <c r="M90" s="214"/>
      <c r="N90" s="215" t="s">
        <v>44</v>
      </c>
      <c r="Q90" s="216">
        <v>2.256342204</v>
      </c>
      <c r="R90" s="216">
        <f>$Q$90*$H$90</f>
        <v>0.04512684408</v>
      </c>
      <c r="S90" s="216">
        <v>0</v>
      </c>
      <c r="T90" s="217">
        <f>$S$90*$H$90</f>
        <v>0</v>
      </c>
      <c r="AR90" s="136" t="s">
        <v>136</v>
      </c>
      <c r="AT90" s="136" t="s">
        <v>131</v>
      </c>
      <c r="AU90" s="136" t="s">
        <v>82</v>
      </c>
      <c r="AY90" s="140" t="s">
        <v>129</v>
      </c>
      <c r="BE90" s="218">
        <f>IF($N$90="základní",$J$90,0)</f>
        <v>0</v>
      </c>
      <c r="BF90" s="218">
        <f>IF($N$90="snížená",$J$90,0)</f>
        <v>0</v>
      </c>
      <c r="BG90" s="218">
        <f>IF($N$90="zákl. přenesená",$J$90,0)</f>
        <v>0</v>
      </c>
      <c r="BH90" s="218">
        <f>IF($N$90="sníž. přenesená",$J$90,0)</f>
        <v>0</v>
      </c>
      <c r="BI90" s="218">
        <f>IF($N$90="nulová",$J$90,0)</f>
        <v>0</v>
      </c>
      <c r="BJ90" s="136" t="s">
        <v>22</v>
      </c>
      <c r="BK90" s="218">
        <f>ROUND($I$90*$H$90,2)</f>
        <v>0</v>
      </c>
      <c r="BL90" s="136" t="s">
        <v>136</v>
      </c>
      <c r="BM90" s="136" t="s">
        <v>325</v>
      </c>
    </row>
    <row r="91" spans="2:47" s="140" customFormat="1" ht="16.5" customHeight="1">
      <c r="B91" s="141"/>
      <c r="D91" s="219" t="s">
        <v>138</v>
      </c>
      <c r="F91" s="220" t="s">
        <v>326</v>
      </c>
      <c r="I91" s="248"/>
      <c r="L91" s="141"/>
      <c r="M91" s="221"/>
      <c r="T91" s="222"/>
      <c r="AT91" s="140" t="s">
        <v>138</v>
      </c>
      <c r="AU91" s="140" t="s">
        <v>82</v>
      </c>
    </row>
    <row r="92" spans="2:65" s="140" customFormat="1" ht="15.75" customHeight="1">
      <c r="B92" s="141"/>
      <c r="C92" s="208" t="s">
        <v>82</v>
      </c>
      <c r="D92" s="208" t="s">
        <v>131</v>
      </c>
      <c r="E92" s="209" t="s">
        <v>327</v>
      </c>
      <c r="F92" s="210" t="s">
        <v>328</v>
      </c>
      <c r="G92" s="211" t="s">
        <v>151</v>
      </c>
      <c r="H92" s="212">
        <v>0.32</v>
      </c>
      <c r="I92" s="247"/>
      <c r="J92" s="213">
        <f>ROUND($I$92*$H$92,2)</f>
        <v>0</v>
      </c>
      <c r="K92" s="210" t="s">
        <v>135</v>
      </c>
      <c r="L92" s="141"/>
      <c r="M92" s="214"/>
      <c r="N92" s="215" t="s">
        <v>44</v>
      </c>
      <c r="Q92" s="216">
        <v>0.00098844</v>
      </c>
      <c r="R92" s="216">
        <f>$Q$92*$H$92</f>
        <v>0.0003163008</v>
      </c>
      <c r="S92" s="216">
        <v>0</v>
      </c>
      <c r="T92" s="217">
        <f>$S$92*$H$92</f>
        <v>0</v>
      </c>
      <c r="AR92" s="136" t="s">
        <v>136</v>
      </c>
      <c r="AT92" s="136" t="s">
        <v>131</v>
      </c>
      <c r="AU92" s="136" t="s">
        <v>82</v>
      </c>
      <c r="AY92" s="140" t="s">
        <v>129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136</v>
      </c>
      <c r="BM92" s="136" t="s">
        <v>329</v>
      </c>
    </row>
    <row r="93" spans="2:47" s="140" customFormat="1" ht="27" customHeight="1">
      <c r="B93" s="141"/>
      <c r="D93" s="219" t="s">
        <v>138</v>
      </c>
      <c r="F93" s="220" t="s">
        <v>330</v>
      </c>
      <c r="I93" s="248"/>
      <c r="L93" s="141"/>
      <c r="M93" s="221"/>
      <c r="T93" s="222"/>
      <c r="AT93" s="140" t="s">
        <v>138</v>
      </c>
      <c r="AU93" s="140" t="s">
        <v>82</v>
      </c>
    </row>
    <row r="94" spans="2:65" s="140" customFormat="1" ht="15.75" customHeight="1">
      <c r="B94" s="141"/>
      <c r="C94" s="208" t="s">
        <v>148</v>
      </c>
      <c r="D94" s="208" t="s">
        <v>131</v>
      </c>
      <c r="E94" s="209" t="s">
        <v>331</v>
      </c>
      <c r="F94" s="210" t="s">
        <v>332</v>
      </c>
      <c r="G94" s="211" t="s">
        <v>151</v>
      </c>
      <c r="H94" s="212">
        <v>0.32</v>
      </c>
      <c r="I94" s="247"/>
      <c r="J94" s="213">
        <f>ROUND($I$94*$H$94,2)</f>
        <v>0</v>
      </c>
      <c r="K94" s="210" t="s">
        <v>135</v>
      </c>
      <c r="L94" s="141"/>
      <c r="M94" s="214"/>
      <c r="N94" s="215" t="s">
        <v>44</v>
      </c>
      <c r="Q94" s="216">
        <v>0</v>
      </c>
      <c r="R94" s="216">
        <f>$Q$94*$H$94</f>
        <v>0</v>
      </c>
      <c r="S94" s="216">
        <v>0</v>
      </c>
      <c r="T94" s="217">
        <f>$S$94*$H$94</f>
        <v>0</v>
      </c>
      <c r="AR94" s="136" t="s">
        <v>136</v>
      </c>
      <c r="AT94" s="136" t="s">
        <v>131</v>
      </c>
      <c r="AU94" s="136" t="s">
        <v>82</v>
      </c>
      <c r="AY94" s="140" t="s">
        <v>129</v>
      </c>
      <c r="BE94" s="218">
        <f>IF($N$94="základní",$J$94,0)</f>
        <v>0</v>
      </c>
      <c r="BF94" s="218">
        <f>IF($N$94="snížená",$J$94,0)</f>
        <v>0</v>
      </c>
      <c r="BG94" s="218">
        <f>IF($N$94="zákl. přenesená",$J$94,0)</f>
        <v>0</v>
      </c>
      <c r="BH94" s="218">
        <f>IF($N$94="sníž. přenesená",$J$94,0)</f>
        <v>0</v>
      </c>
      <c r="BI94" s="218">
        <f>IF($N$94="nulová",$J$94,0)</f>
        <v>0</v>
      </c>
      <c r="BJ94" s="136" t="s">
        <v>22</v>
      </c>
      <c r="BK94" s="218">
        <f>ROUND($I$94*$H$94,2)</f>
        <v>0</v>
      </c>
      <c r="BL94" s="136" t="s">
        <v>136</v>
      </c>
      <c r="BM94" s="136" t="s">
        <v>333</v>
      </c>
    </row>
    <row r="95" spans="2:47" s="140" customFormat="1" ht="27" customHeight="1">
      <c r="B95" s="141"/>
      <c r="D95" s="219" t="s">
        <v>138</v>
      </c>
      <c r="F95" s="220" t="s">
        <v>334</v>
      </c>
      <c r="I95" s="248"/>
      <c r="L95" s="141"/>
      <c r="M95" s="221"/>
      <c r="T95" s="222"/>
      <c r="AT95" s="140" t="s">
        <v>138</v>
      </c>
      <c r="AU95" s="140" t="s">
        <v>82</v>
      </c>
    </row>
    <row r="96" spans="2:65" s="140" customFormat="1" ht="15.75" customHeight="1">
      <c r="B96" s="141"/>
      <c r="C96" s="208" t="s">
        <v>136</v>
      </c>
      <c r="D96" s="208" t="s">
        <v>131</v>
      </c>
      <c r="E96" s="209" t="s">
        <v>335</v>
      </c>
      <c r="F96" s="210" t="s">
        <v>336</v>
      </c>
      <c r="G96" s="211" t="s">
        <v>219</v>
      </c>
      <c r="H96" s="212">
        <v>1</v>
      </c>
      <c r="I96" s="247"/>
      <c r="J96" s="213">
        <f>ROUND($I$96*$H$96,2)</f>
        <v>0</v>
      </c>
      <c r="K96" s="210" t="s">
        <v>135</v>
      </c>
      <c r="L96" s="141"/>
      <c r="M96" s="214"/>
      <c r="N96" s="215" t="s">
        <v>44</v>
      </c>
      <c r="Q96" s="216">
        <v>0.26922328</v>
      </c>
      <c r="R96" s="216">
        <f>$Q$96*$H$96</f>
        <v>0.26922328</v>
      </c>
      <c r="S96" s="216">
        <v>0</v>
      </c>
      <c r="T96" s="217">
        <f>$S$96*$H$96</f>
        <v>0</v>
      </c>
      <c r="AR96" s="136" t="s">
        <v>136</v>
      </c>
      <c r="AT96" s="136" t="s">
        <v>131</v>
      </c>
      <c r="AU96" s="136" t="s">
        <v>82</v>
      </c>
      <c r="AY96" s="140" t="s">
        <v>129</v>
      </c>
      <c r="BE96" s="218">
        <f>IF($N$96="základní",$J$96,0)</f>
        <v>0</v>
      </c>
      <c r="BF96" s="218">
        <f>IF($N$96="snížená",$J$96,0)</f>
        <v>0</v>
      </c>
      <c r="BG96" s="218">
        <f>IF($N$96="zákl. přenesená",$J$96,0)</f>
        <v>0</v>
      </c>
      <c r="BH96" s="218">
        <f>IF($N$96="sníž. přenesená",$J$96,0)</f>
        <v>0</v>
      </c>
      <c r="BI96" s="218">
        <f>IF($N$96="nulová",$J$96,0)</f>
        <v>0</v>
      </c>
      <c r="BJ96" s="136" t="s">
        <v>22</v>
      </c>
      <c r="BK96" s="218">
        <f>ROUND($I$96*$H$96,2)</f>
        <v>0</v>
      </c>
      <c r="BL96" s="136" t="s">
        <v>136</v>
      </c>
      <c r="BM96" s="136" t="s">
        <v>337</v>
      </c>
    </row>
    <row r="97" spans="2:47" s="140" customFormat="1" ht="27" customHeight="1">
      <c r="B97" s="141"/>
      <c r="D97" s="219" t="s">
        <v>138</v>
      </c>
      <c r="F97" s="220" t="s">
        <v>338</v>
      </c>
      <c r="I97" s="248"/>
      <c r="L97" s="141"/>
      <c r="M97" s="221"/>
      <c r="T97" s="222"/>
      <c r="AT97" s="140" t="s">
        <v>138</v>
      </c>
      <c r="AU97" s="140" t="s">
        <v>82</v>
      </c>
    </row>
    <row r="98" spans="2:65" s="140" customFormat="1" ht="15.75" customHeight="1">
      <c r="B98" s="141"/>
      <c r="C98" s="235" t="s">
        <v>159</v>
      </c>
      <c r="D98" s="235" t="s">
        <v>183</v>
      </c>
      <c r="E98" s="236" t="s">
        <v>339</v>
      </c>
      <c r="F98" s="237" t="s">
        <v>340</v>
      </c>
      <c r="G98" s="238" t="s">
        <v>219</v>
      </c>
      <c r="H98" s="239">
        <v>1.01</v>
      </c>
      <c r="I98" s="249"/>
      <c r="J98" s="240">
        <f>ROUND($I$98*$H$98,2)</f>
        <v>0</v>
      </c>
      <c r="K98" s="237"/>
      <c r="L98" s="241"/>
      <c r="M98" s="242"/>
      <c r="N98" s="243" t="s">
        <v>44</v>
      </c>
      <c r="Q98" s="216">
        <v>4.13595</v>
      </c>
      <c r="R98" s="216">
        <f>$Q$98*$H$98</f>
        <v>4.177309500000001</v>
      </c>
      <c r="S98" s="216">
        <v>0</v>
      </c>
      <c r="T98" s="217">
        <f>$S$98*$H$98</f>
        <v>0</v>
      </c>
      <c r="AR98" s="136" t="s">
        <v>176</v>
      </c>
      <c r="AT98" s="136" t="s">
        <v>183</v>
      </c>
      <c r="AU98" s="136" t="s">
        <v>82</v>
      </c>
      <c r="AY98" s="140" t="s">
        <v>129</v>
      </c>
      <c r="BE98" s="218">
        <f>IF($N$98="základní",$J$98,0)</f>
        <v>0</v>
      </c>
      <c r="BF98" s="218">
        <f>IF($N$98="snížená",$J$98,0)</f>
        <v>0</v>
      </c>
      <c r="BG98" s="218">
        <f>IF($N$98="zákl. přenesená",$J$98,0)</f>
        <v>0</v>
      </c>
      <c r="BH98" s="218">
        <f>IF($N$98="sníž. přenesená",$J$98,0)</f>
        <v>0</v>
      </c>
      <c r="BI98" s="218">
        <f>IF($N$98="nulová",$J$98,0)</f>
        <v>0</v>
      </c>
      <c r="BJ98" s="136" t="s">
        <v>22</v>
      </c>
      <c r="BK98" s="218">
        <f>ROUND($I$98*$H$98,2)</f>
        <v>0</v>
      </c>
      <c r="BL98" s="136" t="s">
        <v>136</v>
      </c>
      <c r="BM98" s="136" t="s">
        <v>341</v>
      </c>
    </row>
    <row r="99" spans="2:47" s="140" customFormat="1" ht="16.5" customHeight="1">
      <c r="B99" s="141"/>
      <c r="D99" s="219" t="s">
        <v>138</v>
      </c>
      <c r="F99" s="220" t="s">
        <v>340</v>
      </c>
      <c r="I99" s="248"/>
      <c r="L99" s="141"/>
      <c r="M99" s="221"/>
      <c r="T99" s="222"/>
      <c r="AT99" s="140" t="s">
        <v>138</v>
      </c>
      <c r="AU99" s="140" t="s">
        <v>82</v>
      </c>
    </row>
    <row r="100" spans="2:63" s="197" customFormat="1" ht="30.75" customHeight="1">
      <c r="B100" s="198"/>
      <c r="D100" s="199" t="s">
        <v>72</v>
      </c>
      <c r="E100" s="206" t="s">
        <v>176</v>
      </c>
      <c r="F100" s="206" t="s">
        <v>215</v>
      </c>
      <c r="I100" s="250"/>
      <c r="J100" s="207">
        <f>$BK$100</f>
        <v>0</v>
      </c>
      <c r="L100" s="198"/>
      <c r="M100" s="202"/>
      <c r="P100" s="203">
        <f>SUM($P$101:$P$104)</f>
        <v>0</v>
      </c>
      <c r="R100" s="203">
        <f>SUM($R$101:$R$104)</f>
        <v>0.1387</v>
      </c>
      <c r="T100" s="204">
        <f>SUM($T$101:$T$104)</f>
        <v>0</v>
      </c>
      <c r="AR100" s="199" t="s">
        <v>22</v>
      </c>
      <c r="AT100" s="199" t="s">
        <v>72</v>
      </c>
      <c r="AU100" s="199" t="s">
        <v>22</v>
      </c>
      <c r="AY100" s="199" t="s">
        <v>129</v>
      </c>
      <c r="BK100" s="205">
        <f>SUM($BK$101:$BK$104)</f>
        <v>0</v>
      </c>
    </row>
    <row r="101" spans="2:65" s="140" customFormat="1" ht="15.75" customHeight="1">
      <c r="B101" s="141"/>
      <c r="C101" s="208" t="s">
        <v>164</v>
      </c>
      <c r="D101" s="208" t="s">
        <v>131</v>
      </c>
      <c r="E101" s="209" t="s">
        <v>342</v>
      </c>
      <c r="F101" s="210" t="s">
        <v>343</v>
      </c>
      <c r="G101" s="211" t="s">
        <v>219</v>
      </c>
      <c r="H101" s="212">
        <v>1</v>
      </c>
      <c r="I101" s="247"/>
      <c r="J101" s="213">
        <f>ROUND($I$101*$H$101,2)</f>
        <v>0</v>
      </c>
      <c r="K101" s="210" t="s">
        <v>135</v>
      </c>
      <c r="L101" s="141"/>
      <c r="M101" s="214"/>
      <c r="N101" s="215" t="s">
        <v>44</v>
      </c>
      <c r="Q101" s="216">
        <v>0.0117</v>
      </c>
      <c r="R101" s="216">
        <f>$Q$101*$H$101</f>
        <v>0.0117</v>
      </c>
      <c r="S101" s="216">
        <v>0</v>
      </c>
      <c r="T101" s="217">
        <f>$S$101*$H$101</f>
        <v>0</v>
      </c>
      <c r="AR101" s="136" t="s">
        <v>136</v>
      </c>
      <c r="AT101" s="136" t="s">
        <v>131</v>
      </c>
      <c r="AU101" s="136" t="s">
        <v>82</v>
      </c>
      <c r="AY101" s="140" t="s">
        <v>129</v>
      </c>
      <c r="BE101" s="218">
        <f>IF($N$101="základní",$J$101,0)</f>
        <v>0</v>
      </c>
      <c r="BF101" s="218">
        <f>IF($N$101="snížená",$J$101,0)</f>
        <v>0</v>
      </c>
      <c r="BG101" s="218">
        <f>IF($N$101="zákl. přenesená",$J$101,0)</f>
        <v>0</v>
      </c>
      <c r="BH101" s="218">
        <f>IF($N$101="sníž. přenesená",$J$101,0)</f>
        <v>0</v>
      </c>
      <c r="BI101" s="218">
        <f>IF($N$101="nulová",$J$101,0)</f>
        <v>0</v>
      </c>
      <c r="BJ101" s="136" t="s">
        <v>22</v>
      </c>
      <c r="BK101" s="218">
        <f>ROUND($I$101*$H$101,2)</f>
        <v>0</v>
      </c>
      <c r="BL101" s="136" t="s">
        <v>136</v>
      </c>
      <c r="BM101" s="136" t="s">
        <v>344</v>
      </c>
    </row>
    <row r="102" spans="2:47" s="140" customFormat="1" ht="16.5" customHeight="1">
      <c r="B102" s="141"/>
      <c r="D102" s="219" t="s">
        <v>138</v>
      </c>
      <c r="F102" s="220" t="s">
        <v>345</v>
      </c>
      <c r="I102" s="248"/>
      <c r="L102" s="141"/>
      <c r="M102" s="221"/>
      <c r="T102" s="222"/>
      <c r="AT102" s="140" t="s">
        <v>138</v>
      </c>
      <c r="AU102" s="140" t="s">
        <v>82</v>
      </c>
    </row>
    <row r="103" spans="2:65" s="140" customFormat="1" ht="15.75" customHeight="1">
      <c r="B103" s="141"/>
      <c r="C103" s="235" t="s">
        <v>170</v>
      </c>
      <c r="D103" s="235" t="s">
        <v>183</v>
      </c>
      <c r="E103" s="236" t="s">
        <v>346</v>
      </c>
      <c r="F103" s="237" t="s">
        <v>347</v>
      </c>
      <c r="G103" s="238" t="s">
        <v>219</v>
      </c>
      <c r="H103" s="239">
        <v>1</v>
      </c>
      <c r="I103" s="249"/>
      <c r="J103" s="240">
        <f>ROUND($I$103*$H$103,2)</f>
        <v>0</v>
      </c>
      <c r="K103" s="237"/>
      <c r="L103" s="241"/>
      <c r="M103" s="242"/>
      <c r="N103" s="243" t="s">
        <v>44</v>
      </c>
      <c r="Q103" s="216">
        <v>0.127</v>
      </c>
      <c r="R103" s="216">
        <f>$Q$103*$H$103</f>
        <v>0.127</v>
      </c>
      <c r="S103" s="216">
        <v>0</v>
      </c>
      <c r="T103" s="217">
        <f>$S$103*$H$103</f>
        <v>0</v>
      </c>
      <c r="AR103" s="136" t="s">
        <v>176</v>
      </c>
      <c r="AT103" s="136" t="s">
        <v>183</v>
      </c>
      <c r="AU103" s="136" t="s">
        <v>82</v>
      </c>
      <c r="AY103" s="140" t="s">
        <v>129</v>
      </c>
      <c r="BE103" s="218">
        <f>IF($N$103="základní",$J$103,0)</f>
        <v>0</v>
      </c>
      <c r="BF103" s="218">
        <f>IF($N$103="snížená",$J$103,0)</f>
        <v>0</v>
      </c>
      <c r="BG103" s="218">
        <f>IF($N$103="zákl. přenesená",$J$103,0)</f>
        <v>0</v>
      </c>
      <c r="BH103" s="218">
        <f>IF($N$103="sníž. přenesená",$J$103,0)</f>
        <v>0</v>
      </c>
      <c r="BI103" s="218">
        <f>IF($N$103="nulová",$J$103,0)</f>
        <v>0</v>
      </c>
      <c r="BJ103" s="136" t="s">
        <v>22</v>
      </c>
      <c r="BK103" s="218">
        <f>ROUND($I$103*$H$103,2)</f>
        <v>0</v>
      </c>
      <c r="BL103" s="136" t="s">
        <v>136</v>
      </c>
      <c r="BM103" s="136" t="s">
        <v>348</v>
      </c>
    </row>
    <row r="104" spans="2:47" s="140" customFormat="1" ht="16.5" customHeight="1">
      <c r="B104" s="141"/>
      <c r="D104" s="219" t="s">
        <v>138</v>
      </c>
      <c r="F104" s="220" t="s">
        <v>347</v>
      </c>
      <c r="I104" s="248"/>
      <c r="L104" s="141"/>
      <c r="M104" s="221"/>
      <c r="T104" s="222"/>
      <c r="AT104" s="140" t="s">
        <v>138</v>
      </c>
      <c r="AU104" s="140" t="s">
        <v>82</v>
      </c>
    </row>
    <row r="105" spans="2:63" s="197" customFormat="1" ht="30.75" customHeight="1">
      <c r="B105" s="198"/>
      <c r="D105" s="199" t="s">
        <v>72</v>
      </c>
      <c r="E105" s="206" t="s">
        <v>182</v>
      </c>
      <c r="F105" s="206" t="s">
        <v>265</v>
      </c>
      <c r="I105" s="250"/>
      <c r="J105" s="207">
        <f>$BK$105</f>
        <v>0</v>
      </c>
      <c r="L105" s="198"/>
      <c r="M105" s="202"/>
      <c r="P105" s="203">
        <f>$P$106+SUM($P$107:$P$110)</f>
        <v>0</v>
      </c>
      <c r="R105" s="203">
        <f>$R$106+SUM($R$107:$R$110)</f>
        <v>0</v>
      </c>
      <c r="T105" s="204">
        <f>$T$106+SUM($T$107:$T$110)</f>
        <v>4.509</v>
      </c>
      <c r="AR105" s="199" t="s">
        <v>22</v>
      </c>
      <c r="AT105" s="199" t="s">
        <v>72</v>
      </c>
      <c r="AU105" s="199" t="s">
        <v>22</v>
      </c>
      <c r="AY105" s="199" t="s">
        <v>129</v>
      </c>
      <c r="BK105" s="205">
        <f>$BK$106+SUM($BK$107:$BK$110)</f>
        <v>0</v>
      </c>
    </row>
    <row r="106" spans="2:65" s="140" customFormat="1" ht="15.75" customHeight="1">
      <c r="B106" s="141"/>
      <c r="C106" s="208" t="s">
        <v>176</v>
      </c>
      <c r="D106" s="208" t="s">
        <v>131</v>
      </c>
      <c r="E106" s="209" t="s">
        <v>349</v>
      </c>
      <c r="F106" s="210" t="s">
        <v>350</v>
      </c>
      <c r="G106" s="211" t="s">
        <v>134</v>
      </c>
      <c r="H106" s="212">
        <v>1.86</v>
      </c>
      <c r="I106" s="247"/>
      <c r="J106" s="213">
        <f>ROUND($I$106*$H$106,2)</f>
        <v>0</v>
      </c>
      <c r="K106" s="210" t="s">
        <v>135</v>
      </c>
      <c r="L106" s="141"/>
      <c r="M106" s="214"/>
      <c r="N106" s="215" t="s">
        <v>44</v>
      </c>
      <c r="Q106" s="216">
        <v>0</v>
      </c>
      <c r="R106" s="216">
        <f>$Q$106*$H$106</f>
        <v>0</v>
      </c>
      <c r="S106" s="216">
        <v>2.4</v>
      </c>
      <c r="T106" s="217">
        <f>$S$106*$H$106</f>
        <v>4.464</v>
      </c>
      <c r="AR106" s="136" t="s">
        <v>136</v>
      </c>
      <c r="AT106" s="136" t="s">
        <v>131</v>
      </c>
      <c r="AU106" s="136" t="s">
        <v>82</v>
      </c>
      <c r="AY106" s="140" t="s">
        <v>129</v>
      </c>
      <c r="BE106" s="218">
        <f>IF($N$106="základní",$J$106,0)</f>
        <v>0</v>
      </c>
      <c r="BF106" s="218">
        <f>IF($N$106="snížená",$J$106,0)</f>
        <v>0</v>
      </c>
      <c r="BG106" s="218">
        <f>IF($N$106="zákl. přenesená",$J$106,0)</f>
        <v>0</v>
      </c>
      <c r="BH106" s="218">
        <f>IF($N$106="sníž. přenesená",$J$106,0)</f>
        <v>0</v>
      </c>
      <c r="BI106" s="218">
        <f>IF($N$106="nulová",$J$106,0)</f>
        <v>0</v>
      </c>
      <c r="BJ106" s="136" t="s">
        <v>22</v>
      </c>
      <c r="BK106" s="218">
        <f>ROUND($I$106*$H$106,2)</f>
        <v>0</v>
      </c>
      <c r="BL106" s="136" t="s">
        <v>136</v>
      </c>
      <c r="BM106" s="136" t="s">
        <v>351</v>
      </c>
    </row>
    <row r="107" spans="2:47" s="140" customFormat="1" ht="16.5" customHeight="1">
      <c r="B107" s="141"/>
      <c r="D107" s="219" t="s">
        <v>138</v>
      </c>
      <c r="F107" s="220" t="s">
        <v>352</v>
      </c>
      <c r="I107" s="248"/>
      <c r="L107" s="141"/>
      <c r="M107" s="221"/>
      <c r="T107" s="222"/>
      <c r="AT107" s="140" t="s">
        <v>138</v>
      </c>
      <c r="AU107" s="140" t="s">
        <v>82</v>
      </c>
    </row>
    <row r="108" spans="2:65" s="140" customFormat="1" ht="15.75" customHeight="1">
      <c r="B108" s="141"/>
      <c r="C108" s="208" t="s">
        <v>182</v>
      </c>
      <c r="D108" s="208" t="s">
        <v>131</v>
      </c>
      <c r="E108" s="209" t="s">
        <v>353</v>
      </c>
      <c r="F108" s="210" t="s">
        <v>354</v>
      </c>
      <c r="G108" s="211" t="s">
        <v>219</v>
      </c>
      <c r="H108" s="212">
        <v>1</v>
      </c>
      <c r="I108" s="247"/>
      <c r="J108" s="213">
        <f>ROUND($I$108*$H$108,2)</f>
        <v>0</v>
      </c>
      <c r="K108" s="210" t="s">
        <v>135</v>
      </c>
      <c r="L108" s="141"/>
      <c r="M108" s="214"/>
      <c r="N108" s="215" t="s">
        <v>44</v>
      </c>
      <c r="Q108" s="216">
        <v>0</v>
      </c>
      <c r="R108" s="216">
        <f>$Q$108*$H$108</f>
        <v>0</v>
      </c>
      <c r="S108" s="216">
        <v>0.045</v>
      </c>
      <c r="T108" s="217">
        <f>$S$108*$H$108</f>
        <v>0.045</v>
      </c>
      <c r="AR108" s="136" t="s">
        <v>136</v>
      </c>
      <c r="AT108" s="136" t="s">
        <v>131</v>
      </c>
      <c r="AU108" s="136" t="s">
        <v>82</v>
      </c>
      <c r="AY108" s="140" t="s">
        <v>129</v>
      </c>
      <c r="BE108" s="218">
        <f>IF($N$108="základní",$J$108,0)</f>
        <v>0</v>
      </c>
      <c r="BF108" s="218">
        <f>IF($N$108="snížená",$J$108,0)</f>
        <v>0</v>
      </c>
      <c r="BG108" s="218">
        <f>IF($N$108="zákl. přenesená",$J$108,0)</f>
        <v>0</v>
      </c>
      <c r="BH108" s="218">
        <f>IF($N$108="sníž. přenesená",$J$108,0)</f>
        <v>0</v>
      </c>
      <c r="BI108" s="218">
        <f>IF($N$108="nulová",$J$108,0)</f>
        <v>0</v>
      </c>
      <c r="BJ108" s="136" t="s">
        <v>22</v>
      </c>
      <c r="BK108" s="218">
        <f>ROUND($I$108*$H$108,2)</f>
        <v>0</v>
      </c>
      <c r="BL108" s="136" t="s">
        <v>136</v>
      </c>
      <c r="BM108" s="136" t="s">
        <v>355</v>
      </c>
    </row>
    <row r="109" spans="2:47" s="140" customFormat="1" ht="27" customHeight="1">
      <c r="B109" s="141"/>
      <c r="D109" s="219" t="s">
        <v>138</v>
      </c>
      <c r="F109" s="220" t="s">
        <v>356</v>
      </c>
      <c r="I109" s="248"/>
      <c r="L109" s="141"/>
      <c r="M109" s="221"/>
      <c r="T109" s="222"/>
      <c r="AT109" s="140" t="s">
        <v>138</v>
      </c>
      <c r="AU109" s="140" t="s">
        <v>82</v>
      </c>
    </row>
    <row r="110" spans="2:63" s="197" customFormat="1" ht="23.25" customHeight="1">
      <c r="B110" s="198"/>
      <c r="D110" s="199" t="s">
        <v>72</v>
      </c>
      <c r="E110" s="206" t="s">
        <v>272</v>
      </c>
      <c r="F110" s="206" t="s">
        <v>357</v>
      </c>
      <c r="I110" s="250"/>
      <c r="J110" s="207">
        <f>$BK$110</f>
        <v>0</v>
      </c>
      <c r="L110" s="198"/>
      <c r="M110" s="202"/>
      <c r="P110" s="203">
        <f>SUM($P$111:$P$119)</f>
        <v>0</v>
      </c>
      <c r="R110" s="203">
        <f>SUM($R$111:$R$119)</f>
        <v>0</v>
      </c>
      <c r="T110" s="204">
        <f>SUM($T$111:$T$119)</f>
        <v>0</v>
      </c>
      <c r="AR110" s="199" t="s">
        <v>22</v>
      </c>
      <c r="AT110" s="199" t="s">
        <v>72</v>
      </c>
      <c r="AU110" s="199" t="s">
        <v>82</v>
      </c>
      <c r="AY110" s="199" t="s">
        <v>129</v>
      </c>
      <c r="BK110" s="205">
        <f>SUM($BK$111:$BK$119)</f>
        <v>0</v>
      </c>
    </row>
    <row r="111" spans="2:65" s="140" customFormat="1" ht="15.75" customHeight="1">
      <c r="B111" s="141"/>
      <c r="C111" s="208" t="s">
        <v>27</v>
      </c>
      <c r="D111" s="208" t="s">
        <v>131</v>
      </c>
      <c r="E111" s="209" t="s">
        <v>358</v>
      </c>
      <c r="F111" s="210" t="s">
        <v>359</v>
      </c>
      <c r="G111" s="211" t="s">
        <v>173</v>
      </c>
      <c r="H111" s="212">
        <v>4.509</v>
      </c>
      <c r="I111" s="247"/>
      <c r="J111" s="213">
        <f>ROUND($I$111*$H$111,2)</f>
        <v>0</v>
      </c>
      <c r="K111" s="210" t="s">
        <v>135</v>
      </c>
      <c r="L111" s="141"/>
      <c r="M111" s="214"/>
      <c r="N111" s="215" t="s">
        <v>44</v>
      </c>
      <c r="Q111" s="216">
        <v>0</v>
      </c>
      <c r="R111" s="216">
        <f>$Q$111*$H$111</f>
        <v>0</v>
      </c>
      <c r="S111" s="216">
        <v>0</v>
      </c>
      <c r="T111" s="217">
        <f>$S$111*$H$111</f>
        <v>0</v>
      </c>
      <c r="AR111" s="136" t="s">
        <v>136</v>
      </c>
      <c r="AT111" s="136" t="s">
        <v>131</v>
      </c>
      <c r="AU111" s="136" t="s">
        <v>148</v>
      </c>
      <c r="AY111" s="140" t="s">
        <v>129</v>
      </c>
      <c r="BE111" s="218">
        <f>IF($N$111="základní",$J$111,0)</f>
        <v>0</v>
      </c>
      <c r="BF111" s="218">
        <f>IF($N$111="snížená",$J$111,0)</f>
        <v>0</v>
      </c>
      <c r="BG111" s="218">
        <f>IF($N$111="zákl. přenesená",$J$111,0)</f>
        <v>0</v>
      </c>
      <c r="BH111" s="218">
        <f>IF($N$111="sníž. přenesená",$J$111,0)</f>
        <v>0</v>
      </c>
      <c r="BI111" s="218">
        <f>IF($N$111="nulová",$J$111,0)</f>
        <v>0</v>
      </c>
      <c r="BJ111" s="136" t="s">
        <v>22</v>
      </c>
      <c r="BK111" s="218">
        <f>ROUND($I$111*$H$111,2)</f>
        <v>0</v>
      </c>
      <c r="BL111" s="136" t="s">
        <v>136</v>
      </c>
      <c r="BM111" s="136" t="s">
        <v>360</v>
      </c>
    </row>
    <row r="112" spans="2:47" s="140" customFormat="1" ht="27" customHeight="1">
      <c r="B112" s="141"/>
      <c r="D112" s="219" t="s">
        <v>138</v>
      </c>
      <c r="F112" s="220" t="s">
        <v>361</v>
      </c>
      <c r="I112" s="248"/>
      <c r="L112" s="141"/>
      <c r="M112" s="221"/>
      <c r="T112" s="222"/>
      <c r="AT112" s="140" t="s">
        <v>138</v>
      </c>
      <c r="AU112" s="140" t="s">
        <v>148</v>
      </c>
    </row>
    <row r="113" spans="2:65" s="140" customFormat="1" ht="15.75" customHeight="1">
      <c r="B113" s="141"/>
      <c r="C113" s="208" t="s">
        <v>195</v>
      </c>
      <c r="D113" s="208" t="s">
        <v>131</v>
      </c>
      <c r="E113" s="209" t="s">
        <v>362</v>
      </c>
      <c r="F113" s="210" t="s">
        <v>363</v>
      </c>
      <c r="G113" s="211" t="s">
        <v>173</v>
      </c>
      <c r="H113" s="212">
        <v>4.509</v>
      </c>
      <c r="I113" s="247"/>
      <c r="J113" s="213">
        <f>ROUND($I$113*$H$113,2)</f>
        <v>0</v>
      </c>
      <c r="K113" s="210" t="s">
        <v>135</v>
      </c>
      <c r="L113" s="141"/>
      <c r="M113" s="214"/>
      <c r="N113" s="215" t="s">
        <v>44</v>
      </c>
      <c r="Q113" s="216">
        <v>0</v>
      </c>
      <c r="R113" s="216">
        <f>$Q$113*$H$113</f>
        <v>0</v>
      </c>
      <c r="S113" s="216">
        <v>0</v>
      </c>
      <c r="T113" s="217">
        <f>$S$113*$H$113</f>
        <v>0</v>
      </c>
      <c r="AR113" s="136" t="s">
        <v>136</v>
      </c>
      <c r="AT113" s="136" t="s">
        <v>131</v>
      </c>
      <c r="AU113" s="136" t="s">
        <v>148</v>
      </c>
      <c r="AY113" s="140" t="s">
        <v>129</v>
      </c>
      <c r="BE113" s="218">
        <f>IF($N$113="základní",$J$113,0)</f>
        <v>0</v>
      </c>
      <c r="BF113" s="218">
        <f>IF($N$113="snížená",$J$113,0)</f>
        <v>0</v>
      </c>
      <c r="BG113" s="218">
        <f>IF($N$113="zákl. přenesená",$J$113,0)</f>
        <v>0</v>
      </c>
      <c r="BH113" s="218">
        <f>IF($N$113="sníž. přenesená",$J$113,0)</f>
        <v>0</v>
      </c>
      <c r="BI113" s="218">
        <f>IF($N$113="nulová",$J$113,0)</f>
        <v>0</v>
      </c>
      <c r="BJ113" s="136" t="s">
        <v>22</v>
      </c>
      <c r="BK113" s="218">
        <f>ROUND($I$113*$H$113,2)</f>
        <v>0</v>
      </c>
      <c r="BL113" s="136" t="s">
        <v>136</v>
      </c>
      <c r="BM113" s="136" t="s">
        <v>364</v>
      </c>
    </row>
    <row r="114" spans="2:47" s="140" customFormat="1" ht="16.5" customHeight="1">
      <c r="B114" s="141"/>
      <c r="D114" s="219" t="s">
        <v>138</v>
      </c>
      <c r="F114" s="220" t="s">
        <v>365</v>
      </c>
      <c r="I114" s="248"/>
      <c r="L114" s="141"/>
      <c r="M114" s="221"/>
      <c r="T114" s="222"/>
      <c r="AT114" s="140" t="s">
        <v>138</v>
      </c>
      <c r="AU114" s="140" t="s">
        <v>148</v>
      </c>
    </row>
    <row r="115" spans="2:65" s="140" customFormat="1" ht="15.75" customHeight="1">
      <c r="B115" s="141"/>
      <c r="C115" s="208" t="s">
        <v>201</v>
      </c>
      <c r="D115" s="208" t="s">
        <v>131</v>
      </c>
      <c r="E115" s="209" t="s">
        <v>366</v>
      </c>
      <c r="F115" s="210" t="s">
        <v>367</v>
      </c>
      <c r="G115" s="211" t="s">
        <v>173</v>
      </c>
      <c r="H115" s="212">
        <v>63.126</v>
      </c>
      <c r="I115" s="247"/>
      <c r="J115" s="213">
        <f>ROUND($I$115*$H$115,2)</f>
        <v>0</v>
      </c>
      <c r="K115" s="210" t="s">
        <v>135</v>
      </c>
      <c r="L115" s="141"/>
      <c r="M115" s="214"/>
      <c r="N115" s="215" t="s">
        <v>44</v>
      </c>
      <c r="Q115" s="216">
        <v>0</v>
      </c>
      <c r="R115" s="216">
        <f>$Q$115*$H$115</f>
        <v>0</v>
      </c>
      <c r="S115" s="216">
        <v>0</v>
      </c>
      <c r="T115" s="217">
        <f>$S$115*$H$115</f>
        <v>0</v>
      </c>
      <c r="AR115" s="136" t="s">
        <v>136</v>
      </c>
      <c r="AT115" s="136" t="s">
        <v>131</v>
      </c>
      <c r="AU115" s="136" t="s">
        <v>148</v>
      </c>
      <c r="AY115" s="140" t="s">
        <v>129</v>
      </c>
      <c r="BE115" s="218">
        <f>IF($N$115="základní",$J$115,0)</f>
        <v>0</v>
      </c>
      <c r="BF115" s="218">
        <f>IF($N$115="snížená",$J$115,0)</f>
        <v>0</v>
      </c>
      <c r="BG115" s="218">
        <f>IF($N$115="zákl. přenesená",$J$115,0)</f>
        <v>0</v>
      </c>
      <c r="BH115" s="218">
        <f>IF($N$115="sníž. přenesená",$J$115,0)</f>
        <v>0</v>
      </c>
      <c r="BI115" s="218">
        <f>IF($N$115="nulová",$J$115,0)</f>
        <v>0</v>
      </c>
      <c r="BJ115" s="136" t="s">
        <v>22</v>
      </c>
      <c r="BK115" s="218">
        <f>ROUND($I$115*$H$115,2)</f>
        <v>0</v>
      </c>
      <c r="BL115" s="136" t="s">
        <v>136</v>
      </c>
      <c r="BM115" s="136" t="s">
        <v>368</v>
      </c>
    </row>
    <row r="116" spans="2:47" s="140" customFormat="1" ht="27" customHeight="1">
      <c r="B116" s="141"/>
      <c r="D116" s="219" t="s">
        <v>138</v>
      </c>
      <c r="F116" s="220" t="s">
        <v>369</v>
      </c>
      <c r="I116" s="248"/>
      <c r="L116" s="141"/>
      <c r="M116" s="221"/>
      <c r="T116" s="222"/>
      <c r="AT116" s="140" t="s">
        <v>138</v>
      </c>
      <c r="AU116" s="140" t="s">
        <v>148</v>
      </c>
    </row>
    <row r="117" spans="2:51" s="140" customFormat="1" ht="15.75" customHeight="1">
      <c r="B117" s="229"/>
      <c r="D117" s="224" t="s">
        <v>140</v>
      </c>
      <c r="F117" s="231" t="s">
        <v>370</v>
      </c>
      <c r="H117" s="232">
        <v>63.126</v>
      </c>
      <c r="I117" s="248"/>
      <c r="L117" s="229"/>
      <c r="M117" s="233"/>
      <c r="T117" s="234"/>
      <c r="AT117" s="230" t="s">
        <v>140</v>
      </c>
      <c r="AU117" s="230" t="s">
        <v>148</v>
      </c>
      <c r="AV117" s="230" t="s">
        <v>82</v>
      </c>
      <c r="AW117" s="230" t="s">
        <v>73</v>
      </c>
      <c r="AX117" s="230" t="s">
        <v>22</v>
      </c>
      <c r="AY117" s="230" t="s">
        <v>129</v>
      </c>
    </row>
    <row r="118" spans="2:65" s="140" customFormat="1" ht="15.75" customHeight="1">
      <c r="B118" s="141"/>
      <c r="C118" s="208" t="s">
        <v>209</v>
      </c>
      <c r="D118" s="208" t="s">
        <v>131</v>
      </c>
      <c r="E118" s="209" t="s">
        <v>371</v>
      </c>
      <c r="F118" s="210" t="s">
        <v>372</v>
      </c>
      <c r="G118" s="211" t="s">
        <v>173</v>
      </c>
      <c r="H118" s="212">
        <v>4.631</v>
      </c>
      <c r="I118" s="247"/>
      <c r="J118" s="213">
        <f>ROUND($I$118*$H$118,2)</f>
        <v>0</v>
      </c>
      <c r="K118" s="210" t="s">
        <v>135</v>
      </c>
      <c r="L118" s="141"/>
      <c r="M118" s="214"/>
      <c r="N118" s="215" t="s">
        <v>44</v>
      </c>
      <c r="Q118" s="216">
        <v>0</v>
      </c>
      <c r="R118" s="216">
        <f>$Q$118*$H$118</f>
        <v>0</v>
      </c>
      <c r="S118" s="216">
        <v>0</v>
      </c>
      <c r="T118" s="217">
        <f>$S$118*$H$118</f>
        <v>0</v>
      </c>
      <c r="AR118" s="136" t="s">
        <v>136</v>
      </c>
      <c r="AT118" s="136" t="s">
        <v>131</v>
      </c>
      <c r="AU118" s="136" t="s">
        <v>148</v>
      </c>
      <c r="AY118" s="140" t="s">
        <v>129</v>
      </c>
      <c r="BE118" s="218">
        <f>IF($N$118="základní",$J$118,0)</f>
        <v>0</v>
      </c>
      <c r="BF118" s="218">
        <f>IF($N$118="snížená",$J$118,0)</f>
        <v>0</v>
      </c>
      <c r="BG118" s="218">
        <f>IF($N$118="zákl. přenesená",$J$118,0)</f>
        <v>0</v>
      </c>
      <c r="BH118" s="218">
        <f>IF($N$118="sníž. přenesená",$J$118,0)</f>
        <v>0</v>
      </c>
      <c r="BI118" s="218">
        <f>IF($N$118="nulová",$J$118,0)</f>
        <v>0</v>
      </c>
      <c r="BJ118" s="136" t="s">
        <v>22</v>
      </c>
      <c r="BK118" s="218">
        <f>ROUND($I$118*$H$118,2)</f>
        <v>0</v>
      </c>
      <c r="BL118" s="136" t="s">
        <v>136</v>
      </c>
      <c r="BM118" s="136" t="s">
        <v>373</v>
      </c>
    </row>
    <row r="119" spans="2:47" s="140" customFormat="1" ht="27" customHeight="1">
      <c r="B119" s="141"/>
      <c r="D119" s="219" t="s">
        <v>138</v>
      </c>
      <c r="F119" s="220" t="s">
        <v>374</v>
      </c>
      <c r="L119" s="141"/>
      <c r="M119" s="251"/>
      <c r="N119" s="252"/>
      <c r="O119" s="252"/>
      <c r="P119" s="252"/>
      <c r="Q119" s="252"/>
      <c r="R119" s="252"/>
      <c r="S119" s="252"/>
      <c r="T119" s="253"/>
      <c r="AT119" s="140" t="s">
        <v>138</v>
      </c>
      <c r="AU119" s="140" t="s">
        <v>148</v>
      </c>
    </row>
    <row r="120" spans="2:12" s="140" customFormat="1" ht="7.5" customHeight="1">
      <c r="B120" s="163"/>
      <c r="C120" s="164"/>
      <c r="D120" s="164"/>
      <c r="E120" s="164"/>
      <c r="F120" s="164"/>
      <c r="G120" s="164"/>
      <c r="H120" s="164"/>
      <c r="I120" s="164"/>
      <c r="J120" s="164"/>
      <c r="K120" s="164"/>
      <c r="L120" s="141"/>
    </row>
  </sheetData>
  <sheetProtection password="CC55" sheet="1"/>
  <autoFilter ref="C86:K86"/>
  <mergeCells count="12">
    <mergeCell ref="E51:H51"/>
    <mergeCell ref="E75:H75"/>
    <mergeCell ref="E77:H77"/>
    <mergeCell ref="E79:H79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tabSelected="1" zoomScalePageLayoutView="0" workbookViewId="0" topLeftCell="A1">
      <pane ySplit="1" topLeftCell="BM67" activePane="bottomLeft" state="frozen"/>
      <selection pane="topLeft" activeCell="A1" sqref="A1"/>
      <selection pane="bottomLeft" activeCell="Y83" sqref="Y83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389</v>
      </c>
      <c r="G1" s="121" t="s">
        <v>390</v>
      </c>
      <c r="H1" s="121"/>
      <c r="I1" s="82"/>
      <c r="J1" s="84" t="s">
        <v>391</v>
      </c>
      <c r="K1" s="83" t="s">
        <v>92</v>
      </c>
      <c r="L1" s="84" t="s">
        <v>392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91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93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94</v>
      </c>
      <c r="K8" s="132"/>
    </row>
    <row r="9" spans="2:11" s="136" customFormat="1" ht="16.5" customHeight="1">
      <c r="B9" s="137"/>
      <c r="E9" s="135" t="s">
        <v>95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96</v>
      </c>
      <c r="K10" s="142"/>
    </row>
    <row r="11" spans="2:11" s="140" customFormat="1" ht="37.5" customHeight="1">
      <c r="B11" s="141"/>
      <c r="E11" s="143" t="s">
        <v>375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5.75" customHeight="1">
      <c r="B26" s="137"/>
      <c r="E26" s="147"/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ROUND($J$84,2)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ROUND(SUM($BE$84:$BE$88),2)</f>
        <v>0</v>
      </c>
      <c r="I32" s="155">
        <v>0.21</v>
      </c>
      <c r="J32" s="154">
        <f>ROUND(SUM($BE$84:$BE$88)*$I$32,2)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ROUND(SUM($BF$84:$BF$88),2)</f>
        <v>0</v>
      </c>
      <c r="I33" s="155">
        <v>0.15</v>
      </c>
      <c r="J33" s="154">
        <f>ROUND(SUM($BF$84:$BF$88)*$I$33,2)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ROUND(SUM($BG$84:$BG$88),2)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ROUND(SUM($BH$84:$BH$88),2)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ROUND(SUM($BI$84:$BI$88),2)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99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94</v>
      </c>
      <c r="K48" s="132"/>
    </row>
    <row r="49" spans="2:11" s="140" customFormat="1" ht="16.5" customHeight="1">
      <c r="B49" s="141"/>
      <c r="E49" s="135" t="s">
        <v>95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96</v>
      </c>
      <c r="K50" s="142"/>
    </row>
    <row r="51" spans="2:11" s="140" customFormat="1" ht="19.5" customHeight="1">
      <c r="B51" s="141"/>
      <c r="E51" s="143" t="str">
        <f>$E$11</f>
        <v>SO 302a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100</v>
      </c>
      <c r="D58" s="156"/>
      <c r="E58" s="156"/>
      <c r="F58" s="156"/>
      <c r="G58" s="156"/>
      <c r="H58" s="156"/>
      <c r="I58" s="156"/>
      <c r="J58" s="171" t="s">
        <v>101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102</v>
      </c>
      <c r="J60" s="151">
        <f>ROUND($J$84,2)</f>
        <v>0</v>
      </c>
      <c r="K60" s="142"/>
      <c r="AU60" s="140" t="s">
        <v>103</v>
      </c>
    </row>
    <row r="61" spans="2:11" s="174" customFormat="1" ht="25.5" customHeight="1">
      <c r="B61" s="175"/>
      <c r="D61" s="176" t="s">
        <v>376</v>
      </c>
      <c r="E61" s="176"/>
      <c r="F61" s="176"/>
      <c r="G61" s="176"/>
      <c r="H61" s="176"/>
      <c r="I61" s="176"/>
      <c r="J61" s="177">
        <f>ROUND($J$85,2)</f>
        <v>0</v>
      </c>
      <c r="K61" s="178"/>
    </row>
    <row r="62" spans="2:11" s="179" customFormat="1" ht="21" customHeight="1">
      <c r="B62" s="180"/>
      <c r="D62" s="181" t="s">
        <v>377</v>
      </c>
      <c r="E62" s="181"/>
      <c r="F62" s="181"/>
      <c r="G62" s="181"/>
      <c r="H62" s="181"/>
      <c r="I62" s="181"/>
      <c r="J62" s="182">
        <f>ROUND($J$86,2)</f>
        <v>0</v>
      </c>
      <c r="K62" s="183"/>
    </row>
    <row r="63" spans="2:11" s="140" customFormat="1" ht="22.5" customHeight="1">
      <c r="B63" s="141"/>
      <c r="K63" s="142"/>
    </row>
    <row r="64" spans="2:11" s="140" customFormat="1" ht="7.5" customHeight="1">
      <c r="B64" s="163"/>
      <c r="C64" s="164"/>
      <c r="D64" s="164"/>
      <c r="E64" s="164"/>
      <c r="F64" s="164"/>
      <c r="G64" s="164"/>
      <c r="H64" s="164"/>
      <c r="I64" s="164"/>
      <c r="J64" s="164"/>
      <c r="K64" s="165"/>
    </row>
    <row r="68" spans="2:12" s="140" customFormat="1" ht="7.5" customHeight="1"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41"/>
    </row>
    <row r="69" spans="2:12" s="140" customFormat="1" ht="37.5" customHeight="1">
      <c r="B69" s="141"/>
      <c r="C69" s="131" t="s">
        <v>112</v>
      </c>
      <c r="L69" s="141"/>
    </row>
    <row r="70" spans="2:12" s="140" customFormat="1" ht="7.5" customHeight="1">
      <c r="B70" s="141"/>
      <c r="L70" s="141"/>
    </row>
    <row r="71" spans="2:12" s="140" customFormat="1" ht="15" customHeight="1">
      <c r="B71" s="141"/>
      <c r="C71" s="134" t="s">
        <v>17</v>
      </c>
      <c r="L71" s="141"/>
    </row>
    <row r="72" spans="2:12" s="140" customFormat="1" ht="16.5" customHeight="1">
      <c r="B72" s="141"/>
      <c r="E72" s="135" t="str">
        <f>$E$7</f>
        <v>2720 Obnovení silnice III-2565 Most - Mariánské Radčice</v>
      </c>
      <c r="F72" s="144"/>
      <c r="G72" s="144"/>
      <c r="H72" s="144"/>
      <c r="L72" s="141"/>
    </row>
    <row r="73" spans="2:12" ht="15.75" customHeight="1">
      <c r="B73" s="130"/>
      <c r="C73" s="134" t="s">
        <v>94</v>
      </c>
      <c r="L73" s="130"/>
    </row>
    <row r="74" spans="2:12" s="140" customFormat="1" ht="16.5" customHeight="1">
      <c r="B74" s="141"/>
      <c r="E74" s="135" t="s">
        <v>95</v>
      </c>
      <c r="F74" s="144"/>
      <c r="G74" s="144"/>
      <c r="H74" s="144"/>
      <c r="L74" s="141"/>
    </row>
    <row r="75" spans="2:12" s="140" customFormat="1" ht="15" customHeight="1">
      <c r="B75" s="141"/>
      <c r="C75" s="134" t="s">
        <v>96</v>
      </c>
      <c r="L75" s="141"/>
    </row>
    <row r="76" spans="2:12" s="140" customFormat="1" ht="19.5" customHeight="1">
      <c r="B76" s="141"/>
      <c r="E76" s="143" t="str">
        <f>$E$11</f>
        <v>SO 302a - Vedlejší a ostatní náklady</v>
      </c>
      <c r="F76" s="144"/>
      <c r="G76" s="144"/>
      <c r="H76" s="144"/>
      <c r="L76" s="141"/>
    </row>
    <row r="77" spans="2:12" s="140" customFormat="1" ht="7.5" customHeight="1">
      <c r="B77" s="141"/>
      <c r="L77" s="141"/>
    </row>
    <row r="78" spans="2:12" s="140" customFormat="1" ht="18.75" customHeight="1">
      <c r="B78" s="141"/>
      <c r="C78" s="134" t="s">
        <v>23</v>
      </c>
      <c r="F78" s="145" t="str">
        <f>$F$14</f>
        <v> </v>
      </c>
      <c r="I78" s="134" t="s">
        <v>25</v>
      </c>
      <c r="J78" s="146" t="str">
        <f>IF($J$14="","",$J$14)</f>
        <v>30.07.2014</v>
      </c>
      <c r="L78" s="141"/>
    </row>
    <row r="79" spans="2:12" s="140" customFormat="1" ht="7.5" customHeight="1">
      <c r="B79" s="141"/>
      <c r="L79" s="141"/>
    </row>
    <row r="80" spans="2:12" s="140" customFormat="1" ht="15.75" customHeight="1">
      <c r="B80" s="141"/>
      <c r="C80" s="134" t="s">
        <v>28</v>
      </c>
      <c r="F80" s="145" t="str">
        <f>$E$17</f>
        <v>Statutární město Most</v>
      </c>
      <c r="I80" s="134" t="s">
        <v>35</v>
      </c>
      <c r="J80" s="145" t="str">
        <f>$E$23</f>
        <v>Báňské projekty Teplice a.s.</v>
      </c>
      <c r="L80" s="141"/>
    </row>
    <row r="81" spans="2:12" s="140" customFormat="1" ht="15" customHeight="1">
      <c r="B81" s="141"/>
      <c r="C81" s="134" t="s">
        <v>32</v>
      </c>
      <c r="F81" s="145">
        <f>IF($E$20="","",$E$20)</f>
      </c>
      <c r="L81" s="141"/>
    </row>
    <row r="82" spans="2:12" s="140" customFormat="1" ht="11.25" customHeight="1">
      <c r="B82" s="141"/>
      <c r="L82" s="141"/>
    </row>
    <row r="83" spans="2:20" s="184" customFormat="1" ht="30" customHeight="1">
      <c r="B83" s="185"/>
      <c r="C83" s="186" t="s">
        <v>113</v>
      </c>
      <c r="D83" s="187" t="s">
        <v>58</v>
      </c>
      <c r="E83" s="187" t="s">
        <v>54</v>
      </c>
      <c r="F83" s="187" t="s">
        <v>114</v>
      </c>
      <c r="G83" s="187" t="s">
        <v>115</v>
      </c>
      <c r="H83" s="187" t="s">
        <v>116</v>
      </c>
      <c r="I83" s="187" t="s">
        <v>117</v>
      </c>
      <c r="J83" s="187" t="s">
        <v>118</v>
      </c>
      <c r="K83" s="188" t="s">
        <v>119</v>
      </c>
      <c r="L83" s="185"/>
      <c r="M83" s="189" t="s">
        <v>120</v>
      </c>
      <c r="N83" s="190" t="s">
        <v>43</v>
      </c>
      <c r="O83" s="190" t="s">
        <v>121</v>
      </c>
      <c r="P83" s="190" t="s">
        <v>122</v>
      </c>
      <c r="Q83" s="190" t="s">
        <v>123</v>
      </c>
      <c r="R83" s="190" t="s">
        <v>124</v>
      </c>
      <c r="S83" s="190" t="s">
        <v>125</v>
      </c>
      <c r="T83" s="191" t="s">
        <v>126</v>
      </c>
    </row>
    <row r="84" spans="2:63" s="140" customFormat="1" ht="30" customHeight="1">
      <c r="B84" s="141"/>
      <c r="C84" s="173" t="s">
        <v>102</v>
      </c>
      <c r="J84" s="192">
        <f>$BK$84</f>
        <v>0</v>
      </c>
      <c r="L84" s="141"/>
      <c r="M84" s="193"/>
      <c r="N84" s="148"/>
      <c r="O84" s="148"/>
      <c r="P84" s="194">
        <f>$P$85</f>
        <v>0</v>
      </c>
      <c r="Q84" s="148"/>
      <c r="R84" s="194">
        <f>$R$85</f>
        <v>0</v>
      </c>
      <c r="S84" s="148"/>
      <c r="T84" s="195">
        <f>$T$85</f>
        <v>0</v>
      </c>
      <c r="AT84" s="140" t="s">
        <v>72</v>
      </c>
      <c r="AU84" s="140" t="s">
        <v>103</v>
      </c>
      <c r="BK84" s="196">
        <f>$BK$85</f>
        <v>0</v>
      </c>
    </row>
    <row r="85" spans="2:63" s="197" customFormat="1" ht="37.5" customHeight="1">
      <c r="B85" s="198"/>
      <c r="D85" s="199" t="s">
        <v>72</v>
      </c>
      <c r="E85" s="200" t="s">
        <v>378</v>
      </c>
      <c r="F85" s="200" t="s">
        <v>379</v>
      </c>
      <c r="J85" s="201">
        <f>$BK$85</f>
        <v>0</v>
      </c>
      <c r="L85" s="198"/>
      <c r="M85" s="202"/>
      <c r="P85" s="203">
        <f>$P$86</f>
        <v>0</v>
      </c>
      <c r="R85" s="203">
        <f>$R$86</f>
        <v>0</v>
      </c>
      <c r="T85" s="204">
        <f>$T$86</f>
        <v>0</v>
      </c>
      <c r="AR85" s="199" t="s">
        <v>159</v>
      </c>
      <c r="AT85" s="199" t="s">
        <v>72</v>
      </c>
      <c r="AU85" s="199" t="s">
        <v>73</v>
      </c>
      <c r="AY85" s="199" t="s">
        <v>129</v>
      </c>
      <c r="BK85" s="205">
        <f>$BK$86</f>
        <v>0</v>
      </c>
    </row>
    <row r="86" spans="2:63" s="197" customFormat="1" ht="21" customHeight="1">
      <c r="B86" s="198"/>
      <c r="D86" s="199" t="s">
        <v>72</v>
      </c>
      <c r="E86" s="206" t="s">
        <v>380</v>
      </c>
      <c r="F86" s="206" t="s">
        <v>381</v>
      </c>
      <c r="J86" s="207">
        <f>$BK$86</f>
        <v>0</v>
      </c>
      <c r="L86" s="198"/>
      <c r="M86" s="202"/>
      <c r="P86" s="203">
        <f>SUM($P$87:$P$88)</f>
        <v>0</v>
      </c>
      <c r="R86" s="203">
        <f>SUM($R$87:$R$88)</f>
        <v>0</v>
      </c>
      <c r="T86" s="204">
        <f>SUM($T$87:$T$88)</f>
        <v>0</v>
      </c>
      <c r="AR86" s="199" t="s">
        <v>159</v>
      </c>
      <c r="AT86" s="199" t="s">
        <v>72</v>
      </c>
      <c r="AU86" s="199" t="s">
        <v>22</v>
      </c>
      <c r="AY86" s="199" t="s">
        <v>129</v>
      </c>
      <c r="BK86" s="205">
        <f>SUM($BK$87:$BK$88)</f>
        <v>0</v>
      </c>
    </row>
    <row r="87" spans="2:65" s="140" customFormat="1" ht="15.75" customHeight="1">
      <c r="B87" s="141"/>
      <c r="C87" s="208" t="s">
        <v>22</v>
      </c>
      <c r="D87" s="208" t="s">
        <v>131</v>
      </c>
      <c r="E87" s="209" t="s">
        <v>382</v>
      </c>
      <c r="F87" s="210" t="s">
        <v>381</v>
      </c>
      <c r="G87" s="254" t="s">
        <v>395</v>
      </c>
      <c r="H87" s="255">
        <v>1</v>
      </c>
      <c r="I87" s="247"/>
      <c r="J87" s="213">
        <f>ROUND($I$87*$H$87,2)</f>
        <v>0</v>
      </c>
      <c r="K87" s="210"/>
      <c r="L87" s="141"/>
      <c r="M87" s="214"/>
      <c r="N87" s="215" t="s">
        <v>44</v>
      </c>
      <c r="Q87" s="216">
        <v>0</v>
      </c>
      <c r="R87" s="216">
        <f>$Q$87*$H$87</f>
        <v>0</v>
      </c>
      <c r="S87" s="216">
        <v>0</v>
      </c>
      <c r="T87" s="217">
        <f>$S$87*$H$87</f>
        <v>0</v>
      </c>
      <c r="AR87" s="136" t="s">
        <v>383</v>
      </c>
      <c r="AT87" s="136" t="s">
        <v>131</v>
      </c>
      <c r="AU87" s="136" t="s">
        <v>82</v>
      </c>
      <c r="AY87" s="140" t="s">
        <v>129</v>
      </c>
      <c r="BE87" s="218">
        <f>IF($N$87="základní",$J$87,0)</f>
        <v>0</v>
      </c>
      <c r="BF87" s="218">
        <f>IF($N$87="snížená",$J$87,0)</f>
        <v>0</v>
      </c>
      <c r="BG87" s="218">
        <f>IF($N$87="zákl. přenesená",$J$87,0)</f>
        <v>0</v>
      </c>
      <c r="BH87" s="218">
        <f>IF($N$87="sníž. přenesená",$J$87,0)</f>
        <v>0</v>
      </c>
      <c r="BI87" s="218">
        <f>IF($N$87="nulová",$J$87,0)</f>
        <v>0</v>
      </c>
      <c r="BJ87" s="136" t="s">
        <v>22</v>
      </c>
      <c r="BK87" s="218">
        <f>ROUND($I$87*$H$87,2)</f>
        <v>0</v>
      </c>
      <c r="BL87" s="136" t="s">
        <v>383</v>
      </c>
      <c r="BM87" s="136" t="s">
        <v>384</v>
      </c>
    </row>
    <row r="88" spans="2:47" s="140" customFormat="1" ht="16.5" customHeight="1">
      <c r="B88" s="141"/>
      <c r="D88" s="219" t="s">
        <v>138</v>
      </c>
      <c r="F88" s="220" t="s">
        <v>385</v>
      </c>
      <c r="L88" s="141"/>
      <c r="M88" s="251"/>
      <c r="N88" s="252"/>
      <c r="O88" s="252"/>
      <c r="P88" s="252"/>
      <c r="Q88" s="252"/>
      <c r="R88" s="252"/>
      <c r="S88" s="252"/>
      <c r="T88" s="253"/>
      <c r="AT88" s="140" t="s">
        <v>138</v>
      </c>
      <c r="AU88" s="140" t="s">
        <v>82</v>
      </c>
    </row>
    <row r="89" spans="2:12" s="140" customFormat="1" ht="7.5" customHeight="1"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41"/>
    </row>
  </sheetData>
  <sheetProtection password="CC55" sheet="1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Balcarová Monika</dc:creator>
  <cp:keywords/>
  <dc:description/>
  <cp:lastModifiedBy>13712</cp:lastModifiedBy>
  <dcterms:created xsi:type="dcterms:W3CDTF">2014-12-05T14:13:48Z</dcterms:created>
  <dcterms:modified xsi:type="dcterms:W3CDTF">2014-12-09T14:23:52Z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