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 104 - Propustek" sheetId="2" r:id="rId2"/>
    <sheet name="SO 104a - Vedlejší a osta..." sheetId="3" r:id="rId3"/>
  </sheets>
  <definedNames>
    <definedName name="_xlnm._FilterDatabase" localSheetId="1" hidden="1">'SO 104 - Propustek'!$C$111:$K$111</definedName>
    <definedName name="_xlnm._FilterDatabase" localSheetId="2" hidden="1">'SO 104a - Vedlejší a osta...'!$C$103:$K$103</definedName>
    <definedName name="_xlnm.Print_Titles" localSheetId="0">'Rekapitulace stavby'!$49:$49</definedName>
    <definedName name="_xlnm.Print_Titles" localSheetId="1">'SO 104 - Propustek'!$111:$111</definedName>
    <definedName name="_xlnm.Print_Titles" localSheetId="2">'SO 104a - Vedlejší a osta...'!$103:$103</definedName>
    <definedName name="_xlnm.Print_Area" localSheetId="0">'Rekapitulace stavby'!$D$4:$AO$33,'Rekapitulace stavby'!$C$39:$AQ$55</definedName>
    <definedName name="_xlnm.Print_Area" localSheetId="1">'SO 104 - Propustek'!$C$4:$J$38,'SO 104 - Propustek'!$C$44:$J$91,'SO 104 - Propustek'!$C$97:$K$410</definedName>
    <definedName name="_xlnm.Print_Area" localSheetId="2">'SO 104a - Vedlejší a osta...'!$C$4:$J$38,'SO 104a - Vedlejší a osta...'!$C$44:$J$83,'SO 104a - Vedlejší a osta...'!$C$89:$K$148</definedName>
  </definedNames>
  <calcPr fullCalcOnLoad="1"/>
</workbook>
</file>

<file path=xl/sharedStrings.xml><?xml version="1.0" encoding="utf-8"?>
<sst xmlns="http://schemas.openxmlformats.org/spreadsheetml/2006/main" count="2971" uniqueCount="480">
  <si>
    <t>Export VZ</t>
  </si>
  <si>
    <t>List obsahuje:</t>
  </si>
  <si>
    <t>3.0</t>
  </si>
  <si>
    <t>ODOM</t>
  </si>
  <si>
    <t>False</t>
  </si>
  <si>
    <t>{EB089E26-D6CB-4698-9755-C03193F5A505}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</si>
  <si>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</si>
  <si>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</si>
  <si>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</si>
  <si>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</si>
  <si>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</si>
  <si>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</si>
  <si>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</si>
  <si>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</si>
  <si>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</si>
  <si>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</si>
  <si>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</si>
  <si>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</si>
  <si>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</si>
  <si>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</si>
  <si>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</si>
  <si>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</si>
  <si>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</si>
  <si>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</si>
  <si>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</si>
  <si>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</si>
  <si>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15.12.2014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</si>
  <si>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</si>
  <si>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</si>
  <si>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</si>
  <si>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</si>
  <si>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</si>
  <si>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</si>
  <si>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</si>
  <si>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</si>
  <si>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</si>
  <si>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</si>
  <si>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</si>
  <si>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</si>
  <si>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</si>
  <si>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</si>
  <si>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</si>
  <si>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</si>
  <si>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</si>
  <si>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</si>
  <si>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</si>
  <si>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</si>
  <si>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</si>
  <si>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</si>
  <si>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</si>
  <si>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</si>
  <si>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</si>
  <si>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</si>
  <si>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</si>
  <si>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</si>
  <si>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</si>
  <si>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</si>
  <si>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</si>
  <si>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</si>
  <si>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</si>
  <si>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</si>
  <si>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</si>
  <si>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</si>
  <si>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</si>
  <si>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</si>
  <si>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</si>
  <si>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</si>
  <si>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</si>
  <si>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</si>
  <si>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</si>
  <si>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</si>
  <si>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</si>
  <si>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</si>
  <si>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</si>
  <si>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</si>
  <si>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</si>
  <si>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</si>
  <si>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104 - Propustek</t>
  </si>
  <si>
    <t>STA</t>
  </si>
  <si>
    <t>{C07F107C-54AE-48B6-A4E8-10908D97E0BA}</t>
  </si>
  <si>
    <t>2</t>
  </si>
  <si>
    <t>SO 104</t>
  </si>
  <si>
    <t>Propustek</t>
  </si>
  <si>
    <t>Soupis</t>
  </si>
  <si>
    <t>{0DC5D157-AEF0-4BCF-8C3E-291E4CE43CE3}</t>
  </si>
  <si>
    <t>SO 104a</t>
  </si>
  <si>
    <t>Vedlejší a ostatní náklady</t>
  </si>
  <si>
    <t>{76F15CCC-5566-4974-9947-56B550FC8AAF}</t>
  </si>
  <si>
    <t>Zpět na list:</t>
  </si>
  <si>
    <t>KRYCÍ LIST SOUPISU</t>
  </si>
  <si>
    <t>Objekt:</t>
  </si>
  <si>
    <t>10 - SO 104 - Propustek</t>
  </si>
  <si>
    <t>Soupis:</t>
  </si>
  <si>
    <t>REKAPITULACE ČLENĚNÍ SOUPISU PRACÍ</t>
  </si>
  <si>
    <t>Kód dílu - Popis</t>
  </si>
  <si>
    <t>Cena celkem [CZK]</t>
  </si>
  <si>
    <t>Náklady soupisu celkem</t>
  </si>
  <si>
    <t>-1</t>
  </si>
  <si>
    <t>D5 - B.4.1.: Zemní práce a rekonstrukce - výkopy, čerpání vody</t>
  </si>
  <si>
    <t xml:space="preserve">    D6 - 001: Zemní práce</t>
  </si>
  <si>
    <t>D8 - B.4.2.: Zemní konstrukce, geosyntetika a drenáže</t>
  </si>
  <si>
    <t xml:space="preserve">    D9 - 002: Základy</t>
  </si>
  <si>
    <t xml:space="preserve">    D10 - 099: Přesun hmot HSV</t>
  </si>
  <si>
    <t>D11 - B.5.: Podkladní betony bežné a vyztužené</t>
  </si>
  <si>
    <t>D12 - B.6.1.: Konstrukce trubního propustku - vlastní prefa propustek</t>
  </si>
  <si>
    <t xml:space="preserve">    D13 - 009: Ostatní konstrukce a práce</t>
  </si>
  <si>
    <t>D14 - B.6.2.: Posilující obetonávka</t>
  </si>
  <si>
    <t xml:space="preserve">    D15 - 006: Úpravy povrchu</t>
  </si>
  <si>
    <t xml:space="preserve">    D16 - 711: Izolace proti vodě</t>
  </si>
  <si>
    <t>D17 - B.7.: ŽLB konstrukce čel</t>
  </si>
  <si>
    <t xml:space="preserve">    D18 - 003: Svislé konstrukce</t>
  </si>
  <si>
    <t>D19 - B.8.: Zábradlí</t>
  </si>
  <si>
    <t xml:space="preserve">    D20 - 767: Konstrukce zámečnické</t>
  </si>
  <si>
    <t>D21 - B.9.: Opevnění koryta příkopů</t>
  </si>
  <si>
    <t xml:space="preserve">    D22 - 004: Vodorovné konstrukce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</si>
  <si>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</si>
  <si>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</si>
  <si>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</si>
  <si>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</si>
  <si>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</si>
  <si>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</si>
  <si>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</si>
  <si>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</si>
  <si>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</si>
  <si>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</si>
  <si>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</si>
  <si>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</si>
  <si>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</si>
  <si>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</si>
  <si>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</si>
  <si>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D5</t>
  </si>
  <si>
    <t>B.4.1.: Zemní práce a rekonstrukce - výkopy, čerpání vody</t>
  </si>
  <si>
    <t>ROZPOCET</t>
  </si>
  <si>
    <t>D6</t>
  </si>
  <si>
    <t>001: Zemní práce</t>
  </si>
  <si>
    <t>K</t>
  </si>
  <si>
    <t>115101201</t>
  </si>
  <si>
    <t>Čerpání vody na dopravní výšku do 10 m průměrný přítok do 500 l/min</t>
  </si>
  <si>
    <t>hod</t>
  </si>
  <si>
    <t>CS ÚRS 2014 02</t>
  </si>
  <si>
    <t>4</t>
  </si>
  <si>
    <t>PP</t>
  </si>
  <si>
    <t>P</t>
  </si>
  <si>
    <t>Poznámka k položce:
Čerpání vody    na dopravní výšku do 10 m   s uvažovaným průměrným přítokem     do 500 l/min</t>
  </si>
  <si>
    <t>VV</t>
  </si>
  <si>
    <t>"Čerpání srážkové vody - předpoklad;"  150,0</t>
  </si>
  <si>
    <t>Součet</t>
  </si>
  <si>
    <t>115101301</t>
  </si>
  <si>
    <t>Pohotovost čerpací soupravy pro dopravní výšku do 10 m přítok do 500 l/min</t>
  </si>
  <si>
    <t>den</t>
  </si>
  <si>
    <t>5</t>
  </si>
  <si>
    <t>Poznámka k položce:
Pohotovost záložní čerpací soupravy    pro dopravní výšku do 10 m   s uvažovaným průměrným přítokem     do 500 l/min</t>
  </si>
  <si>
    <t>3</t>
  </si>
  <si>
    <t>131201102</t>
  </si>
  <si>
    <t>Hloubení jam nezapažených v hornině tř. 3 objemu do 1000 m3</t>
  </si>
  <si>
    <t>m3</t>
  </si>
  <si>
    <t>6</t>
  </si>
  <si>
    <t>Poznámka k položce:
Hloubení nezapažených jam a zářezů kromě zářezů se šikmými stěnami pro podzemní vedení    s urovnáním dna do předepsaného profilu a spádu   v hornině tř. 3     přes 100 do 1 000 m3</t>
  </si>
  <si>
    <t>"Výkop stavbení jámy;"  138,6</t>
  </si>
  <si>
    <t>131201109</t>
  </si>
  <si>
    <t>Příplatek za lepivost u hloubení jam nezapažených v hornině tř. 3</t>
  </si>
  <si>
    <t>7</t>
  </si>
  <si>
    <t>Poznámka k položce:
Hloubení nezapažených jam a zářezů kromě zářezů se šikmými stěnami pro podzemní vedení    s urovnáním dna do předepsaného profilu a spádu   Příplatek k cenám     za lepivost horniny tř. 3</t>
  </si>
  <si>
    <t>162701105</t>
  </si>
  <si>
    <t>Vodorovné přemístění do 10000 m výkopku/sypaniny z horniny tř. 1 až 4</t>
  </si>
  <si>
    <t>8</t>
  </si>
  <si>
    <t>Poznámka k položce:
Vodorovné přemístění výkopku nebo sypaniny po suchu    na obvyklém dopravním prostředku, bez naložení výkopku, avšak se složením bez rozhrnutí   z horniny tř. 1 až 4 na vzdálenost     přes 9 000 do 10 000 m</t>
  </si>
  <si>
    <t>162701109</t>
  </si>
  <si>
    <t>Příplatek k vodorovnému přemístění výkopku/sypaniny z horniny tř. 1 až 4 ZKD 1000 m přes 10000 m</t>
  </si>
  <si>
    <t>9</t>
  </si>
  <si>
    <t>Poznámka k položce:
Vodorovné přemístění výkopku nebo sypaniny po suchu    na obvyklém dopravním prostředku, bez naložení výkopku, avšak se složením bez rozhrnutí   z horniny tř. 1 až 4 na vzdálenost   Příplatek k ceně     za každých dalších i započatých 1 000 m</t>
  </si>
  <si>
    <t>138,6*10</t>
  </si>
  <si>
    <t>171201201</t>
  </si>
  <si>
    <t>Uložení sypaniny na skládky</t>
  </si>
  <si>
    <t>Poznámka k položce:
Uložení sypaniny      na skládky</t>
  </si>
  <si>
    <t>171201211</t>
  </si>
  <si>
    <t>Poplatek za uložení odpadu ze sypaniny na skládce (skládkovné)</t>
  </si>
  <si>
    <t>t</t>
  </si>
  <si>
    <t>11</t>
  </si>
  <si>
    <t>Uložení sypaniny poplatek za uložení sypaniny na skládce (skládkovné)</t>
  </si>
  <si>
    <t>138,6*1,45</t>
  </si>
  <si>
    <t>D8</t>
  </si>
  <si>
    <t>B.4.2.: Zemní konstrukce, geosyntetika a drenáže</t>
  </si>
  <si>
    <t>D9</t>
  </si>
  <si>
    <t>002: Základy</t>
  </si>
  <si>
    <t>211561111</t>
  </si>
  <si>
    <t>Výplň odvodňovacích žeber nebo trativodů kamenivem hrubým drceným frakce 4 až 16 mm</t>
  </si>
  <si>
    <t>13</t>
  </si>
  <si>
    <t>Výplň kamenivem do rýh odvodňovacích žeber nebo trativodů bez zhutnění, s úpravou povrchu výplně kamenivem hrubým drceným frakce 4 až 16 mm</t>
  </si>
  <si>
    <t>Poznámka k položce:
Přesun hmot pro ucelenou dodávku   vrtů Výplň odvodňovacích trativodů kamenivem hrubým drceným frakce 4 až 16 mm</t>
  </si>
  <si>
    <t>53,0*0,40*0,50-(3,14*0,075^2*53,0)</t>
  </si>
  <si>
    <t>212755216</t>
  </si>
  <si>
    <t>Trativody z drenážních trubek plastových flexibilních D 160 mm bez lože</t>
  </si>
  <si>
    <t>m</t>
  </si>
  <si>
    <t>14</t>
  </si>
  <si>
    <t>Poznámka k položce:
Trativody bez lože z drenážních trubek    plastových flexibilních     D 160 mm</t>
  </si>
  <si>
    <t>"Celková délka odvodňovacích trativodů;"  26,5*2</t>
  </si>
  <si>
    <t>215901101</t>
  </si>
  <si>
    <t>Zhutnění podloží z hornin soudržných do 92% PS nebo nesoudržných sypkých I(d) do 0,8</t>
  </si>
  <si>
    <t>m2</t>
  </si>
  <si>
    <t>Poznámka k položce:
Zhutnění podloží pod násypy z rostlé horniny tř. 1 až 4      z hornin soudružných do 92 % PS a nesoudržných sypkých relativní ulehlosti I(d) do 0,8</t>
  </si>
  <si>
    <t>"Plošná úprava základové spáry - v trase trubního propustku;"  (3,50+1,35*2+0,45*2)*10,5</t>
  </si>
  <si>
    <t>"Plošná úprava základové spáry - pod čely;"  (4,6*5,0+4,6*2,5+4,6*1,55+7,0*2,35*2)*2</t>
  </si>
  <si>
    <t>12</t>
  </si>
  <si>
    <t>271531112</t>
  </si>
  <si>
    <t>Polštáře zhutněné pod základy z kameniva drceného frakce 0 až 32 mm</t>
  </si>
  <si>
    <t>16</t>
  </si>
  <si>
    <t>"Střední část sendvičového polštáře;"  (5,70*9,60*0,20)*2</t>
  </si>
  <si>
    <t>271561112</t>
  </si>
  <si>
    <t>Polštáře zhutněné pod základy z hlinitých štěrků tř.G4-GM</t>
  </si>
  <si>
    <t>17</t>
  </si>
  <si>
    <t>"Spodní část sendvičového polštáře tl.150mm;"  (5,0*9,2*0,15)*2</t>
  </si>
  <si>
    <t>"Horní část sendvičového polštáře tl.100mm;"  (6,50*10,10*0,10)*2</t>
  </si>
  <si>
    <t>"Zemní polštář pod propustkem;"  15,0*(3,50+4,30)/2*0,40+2,10*3,55*0,20*2</t>
  </si>
  <si>
    <t>"Dtto kolem čel;"  33,65+31,7</t>
  </si>
  <si>
    <t>285991212</t>
  </si>
  <si>
    <t>Geomříže Tensar jednoosé SR 80</t>
  </si>
  <si>
    <t>18</t>
  </si>
  <si>
    <t>Poznámka k položce:
Geomříže Tensar   pro zpevnění podloží, podkladních vrstev komunikací, zemních konstrukcí apod.   jednoosé,  typu     SR 80</t>
  </si>
  <si>
    <t>"Vyztužení sendvičového polštáře;"  6,9*9,5*2</t>
  </si>
  <si>
    <t>289971212</t>
  </si>
  <si>
    <t>Vrstvy z geotextilií ve sklonu do 1:5 š do 6 m</t>
  </si>
  <si>
    <t>19</t>
  </si>
  <si>
    <t>Poznámka k položce:
Zřízení vrstvy z geotextilie na upraveném povrchu   ve sklonu   do 1:5; šířky     přes 3 do 6 m</t>
  </si>
  <si>
    <t>"Separační vrstva v základové spáře - v trase trubního propustku;"  (3,50+1,35*2+0,45*2)*10,5</t>
  </si>
  <si>
    <t>"Separační vrstva v základové spáře - pod čely;"  (4,6*5,0+4,6*2,5+4,6*1,55+7,0*2,35*2)*2</t>
  </si>
  <si>
    <t>M</t>
  </si>
  <si>
    <t>MAT 4.2/002-01</t>
  </si>
  <si>
    <t>Geotextilie netkaná 100%POP FILTEK / GEOFILTEX - obj.hm.min.350g/m2</t>
  </si>
  <si>
    <t>20</t>
  </si>
  <si>
    <t>223,61*1,15</t>
  </si>
  <si>
    <t>D10</t>
  </si>
  <si>
    <t>099: Přesun hmot HSV</t>
  </si>
  <si>
    <t>998332011</t>
  </si>
  <si>
    <t>Přesun hmot pro úpravy vodních toků a kanály</t>
  </si>
  <si>
    <t>Poznámka k položce:
Přesun hmot pro úpravy vodních toků a kanály, hráze rybníků apod.      dopravní vzdálenost do 500 m</t>
  </si>
  <si>
    <t>D11</t>
  </si>
  <si>
    <t>B.5.: Podkladní betony bežné a vyztužené</t>
  </si>
  <si>
    <t>273311124</t>
  </si>
  <si>
    <t>Základové desky z betonu prostého C 12/15</t>
  </si>
  <si>
    <t>23</t>
  </si>
  <si>
    <t>Poznámka k položce:
Základové konstrukce z betonu prostého   desky   ve výkopu nebo na hlavách pilot     C 12/15</t>
  </si>
  <si>
    <t>"Podkladní beton.deska čel propustku;"  7,40*3,20*0,10*2</t>
  </si>
  <si>
    <t>273326231</t>
  </si>
  <si>
    <t>Základové desky ŽB pro prostředí s mrazovými cykly C 25/30 XF3</t>
  </si>
  <si>
    <t>24</t>
  </si>
  <si>
    <t>Poznámka k položce:
Základy z betonu železového   desky   z betonu pro prostředí s mrazovými cykly     C 25/30 XF3</t>
  </si>
  <si>
    <t>"Podkladní železobetonová deska propustku tl.150mm;"  18,80*3,0*0,15</t>
  </si>
  <si>
    <t>273351215</t>
  </si>
  <si>
    <t>Zřízení bednění stěn základových desek</t>
  </si>
  <si>
    <t>25</t>
  </si>
  <si>
    <t>Poznámka k položce:
Bednění základových stěn   desek   svislé nebo šikmé (odkloněné), půdorysně přímé nebo zalomené   ve volných nebo zapažených jámách, rýhách, šachtách, včetně případných vzpěr     zřízení</t>
  </si>
  <si>
    <t>"Podkladní beton.deska čel propustku;"  (7,40*2+3,20*3)*0,10*2</t>
  </si>
  <si>
    <t>"Podkladní železobetonová deska propustku tl.150mm;"  18,80*0,15*2</t>
  </si>
  <si>
    <t>273351216</t>
  </si>
  <si>
    <t>Odstranění bednění stěn základových desek</t>
  </si>
  <si>
    <t>26</t>
  </si>
  <si>
    <t>Poznámka k položce:
Bednění základových stěn   desek   svislé nebo šikmé (odkloněné), půdorysně přímé nebo zalomené   ve volných nebo zapažených jámách, rýhách, šachtách, včetně případných vzpěr     odstranění</t>
  </si>
  <si>
    <t>"Dtto jako zřízení;"  10,52</t>
  </si>
  <si>
    <t>22</t>
  </si>
  <si>
    <t>273361821</t>
  </si>
  <si>
    <t>Výztuž základových desek betonářskou ocelí 10 505 (R)</t>
  </si>
  <si>
    <t>27</t>
  </si>
  <si>
    <t>Poznámka k položce:
Výztuž základů   desek   z betonářské oceli     10 505 (R) nebo BSt 500</t>
  </si>
  <si>
    <t>28</t>
  </si>
  <si>
    <t>D12</t>
  </si>
  <si>
    <t>B.6.1.: Konstrukce trubního propustku - vlastní prefa propustek</t>
  </si>
  <si>
    <t>D13</t>
  </si>
  <si>
    <t>009: Ostatní konstrukce a práce</t>
  </si>
  <si>
    <t>919521210</t>
  </si>
  <si>
    <t>Zřízení silničního propustku z trub betonových nebo ŽB DN 1200</t>
  </si>
  <si>
    <t>30</t>
  </si>
  <si>
    <t>Zřízení silničního propustku z trub betonových nebo železobetonových DN 1200 mm</t>
  </si>
  <si>
    <t>Poznámka k položce:
Zřízení propustku z trub betonových nebo železobetonových     DN 1200 mm</t>
  </si>
  <si>
    <t>"Celková délka propustku;"  2,5*8</t>
  </si>
  <si>
    <t>MAT B.6.1/009-1</t>
  </si>
  <si>
    <t>Železobetonová trouba hrdlová TZH-Q 120/250 s integrovaným těsněním - rozměr DN/dl.=1200/2500mm</t>
  </si>
  <si>
    <t>kus</t>
  </si>
  <si>
    <t>31</t>
  </si>
  <si>
    <t>MAT B.6.1/009-2</t>
  </si>
  <si>
    <t>Podkladka (pražec) pod železobetonové trouby TBX-Q 120-112/20/20</t>
  </si>
  <si>
    <t>32</t>
  </si>
  <si>
    <t>33</t>
  </si>
  <si>
    <t>D14</t>
  </si>
  <si>
    <t>B.6.2.: Posilující obetonávka</t>
  </si>
  <si>
    <t>275321116</t>
  </si>
  <si>
    <t>Základové patky a bloky ze ŽB C 20/25</t>
  </si>
  <si>
    <t>35</t>
  </si>
  <si>
    <t>Poznámka k položce:
Základové konstrukce z betonu železového   patky a bloky   ve výkopu nebo na hlavách pilot     C 20/25</t>
  </si>
  <si>
    <t>"Obetonávka trub propustku;"  20,0*(2,0*1,35+(2,0+0,80)/2*0,60)</t>
  </si>
  <si>
    <t>"odpočet objemu trub;"  -(2,298*8)</t>
  </si>
  <si>
    <t>"odpočet objemu podkladních prahů;"  -(1,115*0,20*0,12*7)</t>
  </si>
  <si>
    <t>29</t>
  </si>
  <si>
    <t>275352110</t>
  </si>
  <si>
    <t>Bednění základových patek a bloků plochy rovinné</t>
  </si>
  <si>
    <t>36</t>
  </si>
  <si>
    <t>Poznámka k položce:
Bednění základových konstrukcí   patek a bloků     ploch rovinných</t>
  </si>
  <si>
    <t>"Bednění bočních ploch obetonování trub propustku;"  20,0*1,35*2</t>
  </si>
  <si>
    <t>275352119</t>
  </si>
  <si>
    <t>Odbednění základových patek a bloků</t>
  </si>
  <si>
    <t>37</t>
  </si>
  <si>
    <t>Poznámka k položce:
Bednění základových konstrukcí   patek a bloků     odbednění bez ohledu na tvar</t>
  </si>
  <si>
    <t>"Dtto jako zřízení;"  54,0</t>
  </si>
  <si>
    <t>275362021</t>
  </si>
  <si>
    <t>Výztuž základových patek svařovanými sítěmi Kari</t>
  </si>
  <si>
    <t>38</t>
  </si>
  <si>
    <t>Poznámka k položce:
Výztuž základů   patek   ze svařovaných sítí     z drátů typu KARI</t>
  </si>
  <si>
    <t>"Výztuž obetonování trub propustku - 1xKARI 8,0x8,0/100x100mm + 25% prostřih a přesahy;"  20,0*(0,3*2+1,25*2+0,8*2+0,75)*1,25*7,9/1000</t>
  </si>
  <si>
    <t>D15</t>
  </si>
  <si>
    <t>006: Úpravy povrchu</t>
  </si>
  <si>
    <t>624601114</t>
  </si>
  <si>
    <t>Tmelení spár rozměrů 20x20 mm jiným tmelem</t>
  </si>
  <si>
    <t>39</t>
  </si>
  <si>
    <t>Poznámka k položce:
X Tmelení spár   průřezu 20 x 20 mm, tmelem     jiným (tmel ve specifikaci)</t>
  </si>
  <si>
    <t>(1,35*2+0,85*2+0,80)*7</t>
  </si>
  <si>
    <t>953312111</t>
  </si>
  <si>
    <t>Vložky do svislých dilatačních spár z fasádních polystyrénových desek tl 10 mm</t>
  </si>
  <si>
    <t>40</t>
  </si>
  <si>
    <t>Poznámka k položce:
Vložky svislé do dilatačních spár z polystyrenových desek    fasádních včetně dodání a osazení, v jakémkoliv zdivu     do 10 mm</t>
  </si>
  <si>
    <t>"Dilatace obetonování trub proustku;"  ((2,0*1,35+(2,0+0,8)/2*0,60)-(3,14*0,79^2))*7</t>
  </si>
  <si>
    <t>34</t>
  </si>
  <si>
    <t>41</t>
  </si>
  <si>
    <t>D16</t>
  </si>
  <si>
    <t>711: Izolace proti vodě</t>
  </si>
  <si>
    <t>711112001</t>
  </si>
  <si>
    <t>Provedení izolace proti zemní vlhkosti svislé za studena nátěrem penetračním</t>
  </si>
  <si>
    <t>42</t>
  </si>
  <si>
    <t>Poznámka k položce:
Provedení izolace proti zemní vlhkosti natěradly a tmely za studena    na ploše svislé S   nátěrem     penetračním</t>
  </si>
  <si>
    <t>"Sekundární ochrana obetonování - 1x nátěr penetrační;"  20,0*(1,35*2+0,85*2+0,80)</t>
  </si>
  <si>
    <t>711112011</t>
  </si>
  <si>
    <t>Provedení izolace proti zemní vlhkosti svislé za studena suspenzí asfaltovou</t>
  </si>
  <si>
    <t>43</t>
  </si>
  <si>
    <t>Poznámka k položce:
Provedení izolace proti zemní vlhkosti natěradly a tmely za studena    na ploše svislé S   nátěrem     suspensí asfaltovou</t>
  </si>
  <si>
    <t>"Sekundární ochrana obetonování - 2x nátěr asfaltovou suspenzí;"  (20,0*(1,35*2+0,85*2+0,80))*2</t>
  </si>
  <si>
    <t>998711201</t>
  </si>
  <si>
    <t>Přesun hmot procentní pro izolace proti vodě, vlhkosti a plynům v objektech v do 6 m</t>
  </si>
  <si>
    <t>%</t>
  </si>
  <si>
    <t>44</t>
  </si>
  <si>
    <t>Poznámka k položce:
Přesun hmot pro izolace proti vodě, vlhkosti a plynům    stanovený procentní sazbou z ceny   vodorovná dopravní vzdálenost do 50 m   v objektech výšky     do 6 m</t>
  </si>
  <si>
    <t>MAT B.6.2/711-1</t>
  </si>
  <si>
    <t>Asfaltový lak penetrační - PENETRAL ALP</t>
  </si>
  <si>
    <t>kg</t>
  </si>
  <si>
    <t>45</t>
  </si>
  <si>
    <t>104,0*0,45</t>
  </si>
  <si>
    <t>MAT B.6.2/711-2</t>
  </si>
  <si>
    <t>Asfaltová suspenze - GUMOASFALT SA 23</t>
  </si>
  <si>
    <t>46</t>
  </si>
  <si>
    <t>208,0*0,65</t>
  </si>
  <si>
    <t>D17</t>
  </si>
  <si>
    <t>B.7.: ŽLB konstrukce čel</t>
  </si>
  <si>
    <t>274353111</t>
  </si>
  <si>
    <t>Bednění kotevních otvorů v základových pásech průřezu do 0,02 m2 hl 0,5 m</t>
  </si>
  <si>
    <t>48</t>
  </si>
  <si>
    <t>Poznámka k položce:
Bednění kotevních otvorů a prostupů v základových konstrukcích   v pasech   včetně polohového zajištění a odbednění, popř. ztraceného bednění z pletiva apod.   průřezu přes 0,01 do 0,02 m2, hl.     do 0,50 m</t>
  </si>
  <si>
    <t>"Kotevní kapsy ocel.zábradlí čel propustku;"  6*2</t>
  </si>
  <si>
    <t>D18</t>
  </si>
  <si>
    <t>003: Svislé konstrukce</t>
  </si>
  <si>
    <t>317321018</t>
  </si>
  <si>
    <t>Římsy opěrných zdí a valů ze ŽB tř. C 30/37</t>
  </si>
  <si>
    <t>49</t>
  </si>
  <si>
    <t>Poznámka k položce:
Římsy opěrných zdí a valů z betonu železového      tř. C 30/37</t>
  </si>
  <si>
    <t>(7,20*0,85*(0,32+0,25)/2)*2</t>
  </si>
  <si>
    <t>327323127</t>
  </si>
  <si>
    <t>Opěrné zdi a valy ze ŽB tř. C 25/30</t>
  </si>
  <si>
    <t>50</t>
  </si>
  <si>
    <t>Poznámka k položce:
Opěrné zdi a valy z betonu železového    bez zvláštních nároků na vliv prostředí (X0, XC)     tř. C 25/30</t>
  </si>
  <si>
    <t>"Základové desky čel;"  (7,20*3,0*0,60)*2</t>
  </si>
  <si>
    <t>"Stěny čel;"  (7,20*0,70*2,30)*2</t>
  </si>
  <si>
    <t>"Odpočet proniku ŽB trub;"  -(3,14*0,79^2*0,70)*2</t>
  </si>
  <si>
    <t>327351010</t>
  </si>
  <si>
    <t>Bednění konstrukcí opěrných zdí rovinné</t>
  </si>
  <si>
    <t>51</t>
  </si>
  <si>
    <t>Poznámka k položce:
hráze rybníků apod. ( 832 16, 832 19)   Příplatek k ceně   za zvětšený přesun přes vymezenou největší dopravní vzdálenost Bednění konstrukcí opěrných zdí rovinné</t>
  </si>
  <si>
    <t>"Bednění čel - základové desky;"  (7,2*2+3,0*2)*0,60*2</t>
  </si>
  <si>
    <t>"Bednění čel - stěny;"  (7,2*2+0,70*2)*2,30*2</t>
  </si>
  <si>
    <t>"Bednění čel - římsy;"  (0,30+0,15+0,25)*7,2*2+0,85*(0,32+0,25)/2*2*2</t>
  </si>
  <si>
    <t>327352010</t>
  </si>
  <si>
    <t>Odbednění konstrukcí opěrných zdí rovinné</t>
  </si>
  <si>
    <t>52</t>
  </si>
  <si>
    <t>Poznámka k položce:
hráze rybníků apod. ( 832 16, 832 19)   Příplatek k ceně   za zvětšený přesun přes vymezenou největší dopravní vzdálenost Odbednění konstrukcí opěrných zdí rovinné</t>
  </si>
  <si>
    <t>"Dtto jako zřízení;"  108,209</t>
  </si>
  <si>
    <t>327361040</t>
  </si>
  <si>
    <t>Výztuž opěrných zdí a valů ze svařovaných sítí</t>
  </si>
  <si>
    <t>53</t>
  </si>
  <si>
    <t>Poznámka k položce:
Výztuž opěrných zdí a valů    ze sítí     svařovaných</t>
  </si>
  <si>
    <t>"Výztuž čel propustků - 65kg/m3 betonu;"  (3,488+46,36)*65/1000</t>
  </si>
  <si>
    <t>54</t>
  </si>
  <si>
    <t>47</t>
  </si>
  <si>
    <t>55</t>
  </si>
  <si>
    <t>"Sekundární ochrana obetonování - 1x nátěr penetrační;"  108,209</t>
  </si>
  <si>
    <t>56</t>
  </si>
  <si>
    <t>"Sekundární ochrana obetonování - 2x nátěr asfaltovou suspenzí;"  108,209*2</t>
  </si>
  <si>
    <t>57</t>
  </si>
  <si>
    <t>58</t>
  </si>
  <si>
    <t>108,209*0,45</t>
  </si>
  <si>
    <t>59</t>
  </si>
  <si>
    <t>216,418*0,65</t>
  </si>
  <si>
    <t>D19</t>
  </si>
  <si>
    <t>B.8.: Zábradlí</t>
  </si>
  <si>
    <t>278311081</t>
  </si>
  <si>
    <t>Zálivka kotevních otvorů z betonu pro prostředí s mrazovými cykly C 25/30 XF3 objemu do 0,02 m3</t>
  </si>
  <si>
    <t>61</t>
  </si>
  <si>
    <t>Poznámka k položce:
Zálivka kotevních otvorů z betonu prostého    pro prostředí s mrazovými cykly   C 25/30 XF3, při objemu jednoho otvoru     do 0,02 m3</t>
  </si>
  <si>
    <t>"Zálivka kotevních kapes ocel.zábradlí čel propustku;"  6*2*0,12*0,12*0,20</t>
  </si>
  <si>
    <t>62</t>
  </si>
  <si>
    <t>D20</t>
  </si>
  <si>
    <t>767: Konstrukce zámečnické</t>
  </si>
  <si>
    <t>767161111</t>
  </si>
  <si>
    <t>Montáž zábradlí rovného z trubek do zdi hmotnosti do 20 kg</t>
  </si>
  <si>
    <t>63</t>
  </si>
  <si>
    <t>Montáž zábradlí rovného z trubek nebo tenkostěnných profilů do zdiva, hmotnosti 1 m zábradlí do 20 kg</t>
  </si>
  <si>
    <t>Poznámka k položce:
Montáž zábradlí rovného   z trubek nebo tenkostěnných profilů   do zdiva, hmotnosti 1 m zábradlí     do 20 kg</t>
  </si>
  <si>
    <t>"Zábradlí čel propustku;"  6,81*2</t>
  </si>
  <si>
    <t>MAT B.8./767-01</t>
  </si>
  <si>
    <t>Ocelové zábradlí trubkové z ocel.trubek tř.S235JR D/tl.60,3/2,9mm - rozměr 6810/1300mm / povrch.úprava Zn metalizací + org.nátěr (tř.koroz.zatížení C3-C4)</t>
  </si>
  <si>
    <t>65</t>
  </si>
  <si>
    <t>998767201</t>
  </si>
  <si>
    <t>Přesun hmot procentní pro zámečnické konstrukce v objektech v do 6 m</t>
  </si>
  <si>
    <t>64</t>
  </si>
  <si>
    <t>Poznámka k položce:
Přesun hmot pro zámečnické konstrukce    stanovený procentní sazbou z ceny   vodorovná dopravní vzdálenost do 50 m   v objektech výšky     do 6 m</t>
  </si>
  <si>
    <t>D21</t>
  </si>
  <si>
    <t>B.9.: Opevnění koryta příkopů</t>
  </si>
  <si>
    <t>181951102</t>
  </si>
  <si>
    <t>Úprava pláně v hornině tř. 1 až 4 se zhutněním</t>
  </si>
  <si>
    <t>67</t>
  </si>
  <si>
    <t>Úprava pláně vyrovnáním výškových rozdílů v hornině tř. 1 až 4 se zhutněním</t>
  </si>
  <si>
    <t>Poznámka k položce:
(1) v zářezech, (2) na násypech   v hornině tř. 1 až 4     se zhutněním</t>
  </si>
  <si>
    <t>182201101</t>
  </si>
  <si>
    <t>Svahování násypů</t>
  </si>
  <si>
    <t>68</t>
  </si>
  <si>
    <t>Poznámka k položce:
Svahování trvalých svahů do projektovaných profilů    s potřebným přemístěním výkopku při svahování   násypů     v jakékoliv hornině</t>
  </si>
  <si>
    <t>D22</t>
  </si>
  <si>
    <t>004: Vodorovné konstrukce</t>
  </si>
  <si>
    <t>451311511</t>
  </si>
  <si>
    <t>Podklad pro dlažbu z betonu prostého vodostavebného V4 tř. B 20 vrstva tl do 100 mm</t>
  </si>
  <si>
    <t>69</t>
  </si>
  <si>
    <t>Poznámka k položce:
Podklad z prostého betonu vodostavebného pod dlažbu    V4 – B 20, ve vrstvě tl.     do 100 mm</t>
  </si>
  <si>
    <t>"Celková plocha dlažby u vtoku;"  28,0</t>
  </si>
  <si>
    <t>"Celková plocha dlažby u výtoku;"  39,0</t>
  </si>
  <si>
    <t>60</t>
  </si>
  <si>
    <t>465511511</t>
  </si>
  <si>
    <t>Dlažba z lomového kamene do malty s vyplněním spár maltou a vyspárováním plocha do 20 m2 tl 200 mm</t>
  </si>
  <si>
    <t>70</t>
  </si>
  <si>
    <t>Poznámka k položce:
Dlažba z lomového kamene upraveného vodorovná nebo ve sklonu do 1:2 s dodáním hmot    do malty MC 10, s vyplněním spár maltou MC 10 a s vyspárováním maltou MCS   v ploše do 20 m2, tl.     200 mm</t>
  </si>
  <si>
    <t>71</t>
  </si>
  <si>
    <t>SO 104a - Vedlejší a ostatní náklady</t>
  </si>
  <si>
    <t>D1 - B.1.: Projektová dokumentace</t>
  </si>
  <si>
    <t xml:space="preserve">    D2 - 000: Společné práce</t>
  </si>
  <si>
    <t>D3 - B.2.: Geotechnický dozor</t>
  </si>
  <si>
    <t>D4 - B.3.: Observace</t>
  </si>
  <si>
    <t xml:space="preserve">    D7 - VRN: Vedlejší rozpočtové náklady</t>
  </si>
  <si>
    <t>D1</t>
  </si>
  <si>
    <t>B.1.: Projektová dokumentace</t>
  </si>
  <si>
    <t>D2</t>
  </si>
  <si>
    <t>000: Společné práce</t>
  </si>
  <si>
    <t>Ag.C B.1/000-01</t>
  </si>
  <si>
    <t>Vypracování realizační dokumentace stavby</t>
  </si>
  <si>
    <t>hod.</t>
  </si>
  <si>
    <t>D3</t>
  </si>
  <si>
    <t>B.2.: Geotechnický dozor</t>
  </si>
  <si>
    <t>Ag.C B.2/000-02</t>
  </si>
  <si>
    <t>Výkon geotechnického dozoru</t>
  </si>
  <si>
    <t>D4</t>
  </si>
  <si>
    <t>B.3.: Observace</t>
  </si>
  <si>
    <t>Ag.C B.3/00-03</t>
  </si>
  <si>
    <t>Sledování průbehu sedání podloží vč.projektu observace</t>
  </si>
  <si>
    <t>D7</t>
  </si>
  <si>
    <t>VRN: Vedlejší rozpočtové náklady</t>
  </si>
  <si>
    <t>07</t>
  </si>
  <si>
    <t>Zařízení staveniště</t>
  </si>
  <si>
    <t>66</t>
  </si>
  <si>
    <t>72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</si>
  <si>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</si>
  <si>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</si>
  <si>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</si>
  <si>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</si>
  <si>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</si>
  <si>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</si>
  <si>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</si>
  <si>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kpl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</si>
</sst>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7" borderId="8" applyNumberFormat="0" applyAlignment="0" applyProtection="0"/>
    <xf numFmtId="0" fontId="49" fillId="19" borderId="8" applyNumberFormat="0" applyAlignment="0" applyProtection="0"/>
    <xf numFmtId="0" fontId="50" fillId="19" borderId="9" applyNumberFormat="0" applyAlignment="0" applyProtection="0"/>
    <xf numFmtId="0" fontId="5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2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37" fillId="17" borderId="0" xfId="36" applyFill="1" applyAlignment="1">
      <alignment horizontal="left" vertical="top"/>
    </xf>
    <xf numFmtId="0" fontId="52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19" borderId="18" xfId="0" applyFont="1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17" borderId="0" xfId="0" applyFont="1" applyFill="1" applyAlignment="1" applyProtection="1">
      <alignment horizontal="left" vertical="top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37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168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top" wrapText="1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68" fontId="33" fillId="0" borderId="36" xfId="0" applyNumberFormat="1" applyFont="1" applyBorder="1" applyAlignment="1" applyProtection="1">
      <alignment horizontal="right" vertical="center"/>
      <protection/>
    </xf>
    <xf numFmtId="164" fontId="33" fillId="0" borderId="36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18" borderId="36" xfId="0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168" fontId="0" fillId="18" borderId="36" xfId="0" applyNumberFormat="1" applyFont="1" applyFill="1" applyBorder="1" applyAlignment="1" applyProtection="1">
      <alignment horizontal="right" vertical="center"/>
      <protection/>
    </xf>
    <xf numFmtId="164" fontId="33" fillId="18" borderId="36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9F5C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B688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318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F5C0.tmp" descr="D:\KROSplusData\System\Temp\rad9F5C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6882.tmp" descr="D:\KROSplusData\System\Temp\radB688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3182.tmp" descr="D:\KROSplusData\System\Temp\rad0318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81" t="s">
        <v>0</v>
      </c>
      <c r="B1" s="82"/>
      <c r="C1" s="82"/>
      <c r="D1" s="83" t="s">
        <v>1</v>
      </c>
      <c r="E1" s="82"/>
      <c r="F1" s="82"/>
      <c r="G1" s="82"/>
      <c r="H1" s="82"/>
      <c r="I1" s="82"/>
      <c r="J1" s="82"/>
      <c r="K1" s="84" t="s">
        <v>472</v>
      </c>
      <c r="L1" s="84"/>
      <c r="M1" s="84"/>
      <c r="N1" s="84"/>
      <c r="O1" s="84"/>
      <c r="P1" s="84"/>
      <c r="Q1" s="84"/>
      <c r="R1" s="84"/>
      <c r="S1" s="84"/>
      <c r="T1" s="82"/>
      <c r="U1" s="82"/>
      <c r="V1" s="82"/>
      <c r="W1" s="84" t="s">
        <v>473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94" t="s">
        <v>6</v>
      </c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87" t="s">
        <v>15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Q5" s="12"/>
      <c r="BE5" s="113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114" t="s">
        <v>18</v>
      </c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Q6" s="12"/>
      <c r="BE6" s="95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95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95"/>
      <c r="BS8" s="6" t="s">
        <v>27</v>
      </c>
    </row>
    <row r="9" spans="2:71" s="2" customFormat="1" ht="15" customHeight="1">
      <c r="B9" s="10"/>
      <c r="AQ9" s="12"/>
      <c r="BE9" s="95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95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95"/>
      <c r="BS11" s="6" t="s">
        <v>19</v>
      </c>
    </row>
    <row r="12" spans="2:71" s="2" customFormat="1" ht="7.5" customHeight="1">
      <c r="B12" s="10"/>
      <c r="AQ12" s="12"/>
      <c r="BE12" s="95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95"/>
      <c r="BS13" s="6" t="s">
        <v>19</v>
      </c>
    </row>
    <row r="14" spans="2:71" s="2" customFormat="1" ht="15.75" customHeight="1">
      <c r="B14" s="10"/>
      <c r="E14" s="115" t="s">
        <v>33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18" t="s">
        <v>31</v>
      </c>
      <c r="AN14" s="20" t="s">
        <v>33</v>
      </c>
      <c r="AQ14" s="12"/>
      <c r="BE14" s="95"/>
      <c r="BS14" s="6" t="s">
        <v>7</v>
      </c>
    </row>
    <row r="15" spans="2:71" s="2" customFormat="1" ht="7.5" customHeight="1">
      <c r="B15" s="10"/>
      <c r="AQ15" s="12"/>
      <c r="BE15" s="95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95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95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95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95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19</v>
      </c>
    </row>
    <row r="20" spans="2:71" ht="15.75" customHeight="1">
      <c r="B20" s="10"/>
      <c r="E20" s="116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Q20" s="12"/>
      <c r="BE20" s="95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95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95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17">
        <f>ROUNDUP($AG$51,2)</f>
        <v>0</v>
      </c>
      <c r="AL23" s="118"/>
      <c r="AM23" s="118"/>
      <c r="AN23" s="118"/>
      <c r="AO23" s="118"/>
      <c r="AQ23" s="25"/>
      <c r="BE23" s="85"/>
    </row>
    <row r="24" spans="2:57" s="6" customFormat="1" ht="7.5" customHeight="1">
      <c r="B24" s="22"/>
      <c r="AQ24" s="25"/>
      <c r="BE24" s="85"/>
    </row>
    <row r="25" spans="2:57" s="6" customFormat="1" ht="14.25" customHeight="1">
      <c r="B25" s="22"/>
      <c r="L25" s="119" t="s">
        <v>40</v>
      </c>
      <c r="M25" s="85"/>
      <c r="N25" s="85"/>
      <c r="O25" s="85"/>
      <c r="W25" s="119" t="s">
        <v>41</v>
      </c>
      <c r="X25" s="85"/>
      <c r="Y25" s="85"/>
      <c r="Z25" s="85"/>
      <c r="AA25" s="85"/>
      <c r="AB25" s="85"/>
      <c r="AC25" s="85"/>
      <c r="AD25" s="85"/>
      <c r="AE25" s="85"/>
      <c r="AK25" s="119" t="s">
        <v>42</v>
      </c>
      <c r="AL25" s="85"/>
      <c r="AM25" s="85"/>
      <c r="AN25" s="85"/>
      <c r="AO25" s="85"/>
      <c r="AQ25" s="25"/>
      <c r="BE25" s="85"/>
    </row>
    <row r="26" spans="2:57" s="6" customFormat="1" ht="15" customHeight="1">
      <c r="B26" s="26"/>
      <c r="D26" s="27" t="s">
        <v>43</v>
      </c>
      <c r="F26" s="27" t="s">
        <v>44</v>
      </c>
      <c r="L26" s="91">
        <v>0.21</v>
      </c>
      <c r="M26" s="92"/>
      <c r="N26" s="92"/>
      <c r="O26" s="92"/>
      <c r="W26" s="93">
        <f>ROUNDUP($AZ$51,2)</f>
        <v>0</v>
      </c>
      <c r="X26" s="92"/>
      <c r="Y26" s="92"/>
      <c r="Z26" s="92"/>
      <c r="AA26" s="92"/>
      <c r="AB26" s="92"/>
      <c r="AC26" s="92"/>
      <c r="AD26" s="92"/>
      <c r="AE26" s="92"/>
      <c r="AK26" s="93">
        <f>ROUNDUP($AV$51,1)</f>
        <v>0</v>
      </c>
      <c r="AL26" s="92"/>
      <c r="AM26" s="92"/>
      <c r="AN26" s="92"/>
      <c r="AO26" s="92"/>
      <c r="AQ26" s="28"/>
      <c r="BE26" s="92"/>
    </row>
    <row r="27" spans="2:57" s="6" customFormat="1" ht="15" customHeight="1">
      <c r="B27" s="26"/>
      <c r="F27" s="27" t="s">
        <v>45</v>
      </c>
      <c r="L27" s="91">
        <v>0.15</v>
      </c>
      <c r="M27" s="92"/>
      <c r="N27" s="92"/>
      <c r="O27" s="92"/>
      <c r="W27" s="93">
        <f>ROUNDUP($BA$51,2)</f>
        <v>0</v>
      </c>
      <c r="X27" s="92"/>
      <c r="Y27" s="92"/>
      <c r="Z27" s="92"/>
      <c r="AA27" s="92"/>
      <c r="AB27" s="92"/>
      <c r="AC27" s="92"/>
      <c r="AD27" s="92"/>
      <c r="AE27" s="92"/>
      <c r="AK27" s="93">
        <f>ROUNDUP($AW$51,1)</f>
        <v>0</v>
      </c>
      <c r="AL27" s="92"/>
      <c r="AM27" s="92"/>
      <c r="AN27" s="92"/>
      <c r="AO27" s="92"/>
      <c r="AQ27" s="28"/>
      <c r="BE27" s="92"/>
    </row>
    <row r="28" spans="2:57" s="6" customFormat="1" ht="15" customHeight="1" hidden="1">
      <c r="B28" s="26"/>
      <c r="F28" s="27" t="s">
        <v>46</v>
      </c>
      <c r="L28" s="91">
        <v>0.21</v>
      </c>
      <c r="M28" s="92"/>
      <c r="N28" s="92"/>
      <c r="O28" s="92"/>
      <c r="W28" s="93">
        <f>ROUNDUP($BB$51,2)</f>
        <v>0</v>
      </c>
      <c r="X28" s="92"/>
      <c r="Y28" s="92"/>
      <c r="Z28" s="92"/>
      <c r="AA28" s="92"/>
      <c r="AB28" s="92"/>
      <c r="AC28" s="92"/>
      <c r="AD28" s="92"/>
      <c r="AE28" s="92"/>
      <c r="AK28" s="93">
        <v>0</v>
      </c>
      <c r="AL28" s="92"/>
      <c r="AM28" s="92"/>
      <c r="AN28" s="92"/>
      <c r="AO28" s="92"/>
      <c r="AQ28" s="28"/>
      <c r="BE28" s="92"/>
    </row>
    <row r="29" spans="2:57" s="6" customFormat="1" ht="15" customHeight="1" hidden="1">
      <c r="B29" s="26"/>
      <c r="F29" s="27" t="s">
        <v>47</v>
      </c>
      <c r="L29" s="91">
        <v>0.15</v>
      </c>
      <c r="M29" s="92"/>
      <c r="N29" s="92"/>
      <c r="O29" s="92"/>
      <c r="W29" s="93">
        <f>ROUNDUP($BC$51,2)</f>
        <v>0</v>
      </c>
      <c r="X29" s="92"/>
      <c r="Y29" s="92"/>
      <c r="Z29" s="92"/>
      <c r="AA29" s="92"/>
      <c r="AB29" s="92"/>
      <c r="AC29" s="92"/>
      <c r="AD29" s="92"/>
      <c r="AE29" s="92"/>
      <c r="AK29" s="93">
        <v>0</v>
      </c>
      <c r="AL29" s="92"/>
      <c r="AM29" s="92"/>
      <c r="AN29" s="92"/>
      <c r="AO29" s="92"/>
      <c r="AQ29" s="28"/>
      <c r="BE29" s="92"/>
    </row>
    <row r="30" spans="2:57" s="6" customFormat="1" ht="15" customHeight="1" hidden="1">
      <c r="B30" s="26"/>
      <c r="F30" s="27" t="s">
        <v>48</v>
      </c>
      <c r="L30" s="91">
        <v>0</v>
      </c>
      <c r="M30" s="92"/>
      <c r="N30" s="92"/>
      <c r="O30" s="92"/>
      <c r="W30" s="93">
        <f>ROUNDUP($BD$51,2)</f>
        <v>0</v>
      </c>
      <c r="X30" s="92"/>
      <c r="Y30" s="92"/>
      <c r="Z30" s="92"/>
      <c r="AA30" s="92"/>
      <c r="AB30" s="92"/>
      <c r="AC30" s="92"/>
      <c r="AD30" s="92"/>
      <c r="AE30" s="92"/>
      <c r="AK30" s="93">
        <v>0</v>
      </c>
      <c r="AL30" s="92"/>
      <c r="AM30" s="92"/>
      <c r="AN30" s="92"/>
      <c r="AO30" s="92"/>
      <c r="AQ30" s="28"/>
      <c r="BE30" s="92"/>
    </row>
    <row r="31" spans="2:57" s="6" customFormat="1" ht="7.5" customHeight="1">
      <c r="B31" s="22"/>
      <c r="AQ31" s="25"/>
      <c r="BE31" s="85"/>
    </row>
    <row r="32" spans="2:57" s="6" customFormat="1" ht="27" customHeight="1">
      <c r="B32" s="22"/>
      <c r="C32" s="29"/>
      <c r="D32" s="30" t="s">
        <v>49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50</v>
      </c>
      <c r="U32" s="31"/>
      <c r="V32" s="31"/>
      <c r="W32" s="31"/>
      <c r="X32" s="109" t="s">
        <v>51</v>
      </c>
      <c r="Y32" s="100"/>
      <c r="Z32" s="100"/>
      <c r="AA32" s="100"/>
      <c r="AB32" s="100"/>
      <c r="AC32" s="31"/>
      <c r="AD32" s="31"/>
      <c r="AE32" s="31"/>
      <c r="AF32" s="31"/>
      <c r="AG32" s="31"/>
      <c r="AH32" s="31"/>
      <c r="AI32" s="31"/>
      <c r="AJ32" s="31"/>
      <c r="AK32" s="110">
        <f>ROUNDUP(SUM($AK$23:$AK$30),2)</f>
        <v>0</v>
      </c>
      <c r="AL32" s="100"/>
      <c r="AM32" s="100"/>
      <c r="AN32" s="100"/>
      <c r="AO32" s="111"/>
      <c r="AP32" s="29"/>
      <c r="AQ32" s="33"/>
      <c r="BE32" s="85"/>
    </row>
    <row r="33" spans="2:43" s="6" customFormat="1" ht="7.5" customHeight="1">
      <c r="B33" s="22"/>
      <c r="AQ33" s="25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39"/>
      <c r="C41" s="18" t="s">
        <v>14</v>
      </c>
      <c r="L41" s="16" t="str">
        <f>$K$5</f>
        <v>2720</v>
      </c>
      <c r="AR41" s="39"/>
    </row>
    <row r="42" spans="2:44" s="40" customFormat="1" ht="37.5" customHeight="1">
      <c r="B42" s="41"/>
      <c r="C42" s="40" t="s">
        <v>17</v>
      </c>
      <c r="L42" s="112" t="str">
        <f>$K$6</f>
        <v>2720 Obnovení silnice III-2565 Most - Mariánské Radčice</v>
      </c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R42" s="41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2" t="str">
        <f>IF($K$8="","",$K$8)</f>
        <v> </v>
      </c>
      <c r="AI44" s="18" t="s">
        <v>25</v>
      </c>
      <c r="AM44" s="86" t="str">
        <f>IF($AN$8="","",$AN$8)</f>
        <v>15.12.2014</v>
      </c>
      <c r="AN44" s="85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87" t="str">
        <f>IF($E$17="","",$E$17)</f>
        <v>Báňské projekty Teplice a.s.</v>
      </c>
      <c r="AN46" s="85"/>
      <c r="AO46" s="85"/>
      <c r="AP46" s="85"/>
      <c r="AR46" s="22"/>
      <c r="AS46" s="88" t="s">
        <v>53</v>
      </c>
      <c r="AT46" s="89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90"/>
      <c r="AT47" s="85"/>
      <c r="BD47" s="45"/>
    </row>
    <row r="48" spans="2:56" s="6" customFormat="1" ht="12" customHeight="1">
      <c r="B48" s="22"/>
      <c r="AR48" s="22"/>
      <c r="AS48" s="90"/>
      <c r="AT48" s="85"/>
      <c r="BD48" s="45"/>
    </row>
    <row r="49" spans="2:57" s="6" customFormat="1" ht="30" customHeight="1">
      <c r="B49" s="22"/>
      <c r="C49" s="99" t="s">
        <v>54</v>
      </c>
      <c r="D49" s="100"/>
      <c r="E49" s="100"/>
      <c r="F49" s="100"/>
      <c r="G49" s="100"/>
      <c r="H49" s="31"/>
      <c r="I49" s="101" t="s">
        <v>55</v>
      </c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2" t="s">
        <v>56</v>
      </c>
      <c r="AH49" s="100"/>
      <c r="AI49" s="100"/>
      <c r="AJ49" s="100"/>
      <c r="AK49" s="100"/>
      <c r="AL49" s="100"/>
      <c r="AM49" s="100"/>
      <c r="AN49" s="101" t="s">
        <v>57</v>
      </c>
      <c r="AO49" s="100"/>
      <c r="AP49" s="100"/>
      <c r="AQ49" s="46" t="s">
        <v>58</v>
      </c>
      <c r="AR49" s="22"/>
      <c r="AS49" s="47" t="s">
        <v>59</v>
      </c>
      <c r="AT49" s="48" t="s">
        <v>60</v>
      </c>
      <c r="AU49" s="48" t="s">
        <v>61</v>
      </c>
      <c r="AV49" s="48" t="s">
        <v>62</v>
      </c>
      <c r="AW49" s="48" t="s">
        <v>63</v>
      </c>
      <c r="AX49" s="48" t="s">
        <v>64</v>
      </c>
      <c r="AY49" s="48" t="s">
        <v>65</v>
      </c>
      <c r="AZ49" s="48" t="s">
        <v>66</v>
      </c>
      <c r="BA49" s="48" t="s">
        <v>67</v>
      </c>
      <c r="BB49" s="48" t="s">
        <v>68</v>
      </c>
      <c r="BC49" s="48" t="s">
        <v>69</v>
      </c>
      <c r="BD49" s="49" t="s">
        <v>70</v>
      </c>
      <c r="BE49" s="50"/>
    </row>
    <row r="50" spans="2:56" s="6" customFormat="1" ht="12" customHeight="1">
      <c r="B50" s="22"/>
      <c r="AR50" s="22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40" customFormat="1" ht="33" customHeight="1">
      <c r="B51" s="41"/>
      <c r="C51" s="52" t="s">
        <v>71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107">
        <f>ROUNDUP($AG$52,2)</f>
        <v>0</v>
      </c>
      <c r="AH51" s="108"/>
      <c r="AI51" s="108"/>
      <c r="AJ51" s="108"/>
      <c r="AK51" s="108"/>
      <c r="AL51" s="108"/>
      <c r="AM51" s="108"/>
      <c r="AN51" s="107">
        <f>ROUNDUP(SUM($AG$51,$AT$51),2)</f>
        <v>0</v>
      </c>
      <c r="AO51" s="108"/>
      <c r="AP51" s="108"/>
      <c r="AQ51" s="53"/>
      <c r="AR51" s="41"/>
      <c r="AS51" s="54">
        <f>ROUNDUP($AS$52,2)</f>
        <v>0</v>
      </c>
      <c r="AT51" s="55">
        <f>ROUNDUP(SUM($AV$51:$AW$51),1)</f>
        <v>0</v>
      </c>
      <c r="AU51" s="56">
        <f>ROUNDUP($AU$52,5)</f>
        <v>0</v>
      </c>
      <c r="AV51" s="55">
        <f>ROUNDUP($AZ$51*$L$26,2)</f>
        <v>0</v>
      </c>
      <c r="AW51" s="55">
        <f>ROUNDUP($BA$51*$L$27,2)</f>
        <v>0</v>
      </c>
      <c r="AX51" s="55">
        <f>ROUNDUP($BB$51*$L$26,2)</f>
        <v>0</v>
      </c>
      <c r="AY51" s="55">
        <f>ROUNDUP($BC$51*$L$27,2)</f>
        <v>0</v>
      </c>
      <c r="AZ51" s="55">
        <f>ROUNDUP($AZ$52,2)</f>
        <v>0</v>
      </c>
      <c r="BA51" s="55">
        <f>ROUNDUP($BA$52,2)</f>
        <v>0</v>
      </c>
      <c r="BB51" s="55">
        <f>ROUNDUP($BB$52,2)</f>
        <v>0</v>
      </c>
      <c r="BC51" s="55">
        <f>ROUNDUP($BC$52,2)</f>
        <v>0</v>
      </c>
      <c r="BD51" s="57">
        <f>ROUNDUP($BD$52,2)</f>
        <v>0</v>
      </c>
      <c r="BS51" s="40" t="s">
        <v>72</v>
      </c>
      <c r="BT51" s="40" t="s">
        <v>73</v>
      </c>
      <c r="BU51" s="58" t="s">
        <v>74</v>
      </c>
      <c r="BV51" s="40" t="s">
        <v>75</v>
      </c>
      <c r="BW51" s="40" t="s">
        <v>5</v>
      </c>
      <c r="BX51" s="40" t="s">
        <v>76</v>
      </c>
    </row>
    <row r="52" spans="2:91" s="59" customFormat="1" ht="28.5" customHeight="1">
      <c r="B52" s="60"/>
      <c r="C52" s="61"/>
      <c r="D52" s="105" t="s">
        <v>27</v>
      </c>
      <c r="E52" s="106"/>
      <c r="F52" s="106"/>
      <c r="G52" s="106"/>
      <c r="H52" s="106"/>
      <c r="I52" s="61"/>
      <c r="J52" s="105" t="s">
        <v>77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3">
        <f>ROUNDUP(SUM($AG$53:$AG$54),2)</f>
        <v>0</v>
      </c>
      <c r="AH52" s="104"/>
      <c r="AI52" s="104"/>
      <c r="AJ52" s="104"/>
      <c r="AK52" s="104"/>
      <c r="AL52" s="104"/>
      <c r="AM52" s="104"/>
      <c r="AN52" s="103">
        <f>ROUNDUP(SUM($AG$52,$AT$52),2)</f>
        <v>0</v>
      </c>
      <c r="AO52" s="104"/>
      <c r="AP52" s="104"/>
      <c r="AQ52" s="62" t="s">
        <v>78</v>
      </c>
      <c r="AR52" s="60"/>
      <c r="AS52" s="63">
        <f>ROUNDUP(SUM($AS$53:$AS$54),2)</f>
        <v>0</v>
      </c>
      <c r="AT52" s="64">
        <f>ROUNDUP(SUM($AV$52:$AW$52),1)</f>
        <v>0</v>
      </c>
      <c r="AU52" s="65">
        <f>ROUNDUP(SUM($AU$53:$AU$54),5)</f>
        <v>0</v>
      </c>
      <c r="AV52" s="64">
        <f>ROUNDUP($AZ$52*$L$26,2)</f>
        <v>0</v>
      </c>
      <c r="AW52" s="64">
        <f>ROUNDUP($BA$52*$L$27,2)</f>
        <v>0</v>
      </c>
      <c r="AX52" s="64">
        <f>ROUNDUP($BB$52*$L$26,2)</f>
        <v>0</v>
      </c>
      <c r="AY52" s="64">
        <f>ROUNDUP($BC$52*$L$27,2)</f>
        <v>0</v>
      </c>
      <c r="AZ52" s="64">
        <f>ROUNDUP(SUM($AZ$53:$AZ$54),2)</f>
        <v>0</v>
      </c>
      <c r="BA52" s="64">
        <f>ROUNDUP(SUM($BA$53:$BA$54),2)</f>
        <v>0</v>
      </c>
      <c r="BB52" s="64">
        <f>ROUNDUP(SUM($BB$53:$BB$54),2)</f>
        <v>0</v>
      </c>
      <c r="BC52" s="64">
        <f>ROUNDUP(SUM($BC$53:$BC$54),2)</f>
        <v>0</v>
      </c>
      <c r="BD52" s="66">
        <f>ROUNDUP(SUM($BD$53:$BD$54),2)</f>
        <v>0</v>
      </c>
      <c r="BS52" s="59" t="s">
        <v>72</v>
      </c>
      <c r="BT52" s="59" t="s">
        <v>22</v>
      </c>
      <c r="BU52" s="59" t="s">
        <v>74</v>
      </c>
      <c r="BV52" s="59" t="s">
        <v>75</v>
      </c>
      <c r="BW52" s="59" t="s">
        <v>79</v>
      </c>
      <c r="BX52" s="59" t="s">
        <v>5</v>
      </c>
      <c r="CM52" s="59" t="s">
        <v>80</v>
      </c>
    </row>
    <row r="53" spans="1:76" s="67" customFormat="1" ht="23.25" customHeight="1">
      <c r="A53" s="80" t="s">
        <v>474</v>
      </c>
      <c r="B53" s="68"/>
      <c r="C53" s="69"/>
      <c r="D53" s="69"/>
      <c r="E53" s="98" t="s">
        <v>81</v>
      </c>
      <c r="F53" s="97"/>
      <c r="G53" s="97"/>
      <c r="H53" s="97"/>
      <c r="I53" s="97"/>
      <c r="J53" s="69"/>
      <c r="K53" s="98" t="s">
        <v>82</v>
      </c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6">
        <f>'SO 104 - Propustek'!$J$29</f>
        <v>0</v>
      </c>
      <c r="AH53" s="97"/>
      <c r="AI53" s="97"/>
      <c r="AJ53" s="97"/>
      <c r="AK53" s="97"/>
      <c r="AL53" s="97"/>
      <c r="AM53" s="97"/>
      <c r="AN53" s="96">
        <f>ROUNDUP(SUM($AG$53,$AT$53),2)</f>
        <v>0</v>
      </c>
      <c r="AO53" s="97"/>
      <c r="AP53" s="97"/>
      <c r="AQ53" s="70" t="s">
        <v>83</v>
      </c>
      <c r="AR53" s="68"/>
      <c r="AS53" s="71">
        <v>0</v>
      </c>
      <c r="AT53" s="72">
        <f>ROUNDUP(SUM($AV$53:$AW$53),1)</f>
        <v>0</v>
      </c>
      <c r="AU53" s="73">
        <f>'SO 104 - Propustek'!$P$112</f>
        <v>0</v>
      </c>
      <c r="AV53" s="72">
        <f>'SO 104 - Propustek'!$J$32</f>
        <v>0</v>
      </c>
      <c r="AW53" s="72">
        <f>'SO 104 - Propustek'!$J$33</f>
        <v>0</v>
      </c>
      <c r="AX53" s="72">
        <f>'SO 104 - Propustek'!$J$34</f>
        <v>0</v>
      </c>
      <c r="AY53" s="72">
        <f>'SO 104 - Propustek'!$J$35</f>
        <v>0</v>
      </c>
      <c r="AZ53" s="72">
        <f>'SO 104 - Propustek'!$F$32</f>
        <v>0</v>
      </c>
      <c r="BA53" s="72">
        <f>'SO 104 - Propustek'!$F$33</f>
        <v>0</v>
      </c>
      <c r="BB53" s="72">
        <f>'SO 104 - Propustek'!$F$34</f>
        <v>0</v>
      </c>
      <c r="BC53" s="72">
        <f>'SO 104 - Propustek'!$F$35</f>
        <v>0</v>
      </c>
      <c r="BD53" s="74">
        <f>'SO 104 - Propustek'!$F$36</f>
        <v>0</v>
      </c>
      <c r="BT53" s="67" t="s">
        <v>80</v>
      </c>
      <c r="BV53" s="67" t="s">
        <v>75</v>
      </c>
      <c r="BW53" s="67" t="s">
        <v>84</v>
      </c>
      <c r="BX53" s="67" t="s">
        <v>79</v>
      </c>
    </row>
    <row r="54" spans="1:76" s="67" customFormat="1" ht="23.25" customHeight="1">
      <c r="A54" s="80" t="s">
        <v>474</v>
      </c>
      <c r="B54" s="68"/>
      <c r="C54" s="69"/>
      <c r="D54" s="69"/>
      <c r="E54" s="98" t="s">
        <v>85</v>
      </c>
      <c r="F54" s="97"/>
      <c r="G54" s="97"/>
      <c r="H54" s="97"/>
      <c r="I54" s="97"/>
      <c r="J54" s="69"/>
      <c r="K54" s="98" t="s">
        <v>86</v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6">
        <f>'SO 104a - Vedlejší a osta...'!$J$29</f>
        <v>0</v>
      </c>
      <c r="AH54" s="97"/>
      <c r="AI54" s="97"/>
      <c r="AJ54" s="97"/>
      <c r="AK54" s="97"/>
      <c r="AL54" s="97"/>
      <c r="AM54" s="97"/>
      <c r="AN54" s="96">
        <f>ROUNDUP(SUM($AG$54,$AT$54),2)</f>
        <v>0</v>
      </c>
      <c r="AO54" s="97"/>
      <c r="AP54" s="97"/>
      <c r="AQ54" s="70" t="s">
        <v>83</v>
      </c>
      <c r="AR54" s="68"/>
      <c r="AS54" s="75">
        <v>0</v>
      </c>
      <c r="AT54" s="76">
        <f>ROUNDUP(SUM($AV$54:$AW$54),1)</f>
        <v>0</v>
      </c>
      <c r="AU54" s="77">
        <f>'SO 104a - Vedlejší a osta...'!$P$104</f>
        <v>0</v>
      </c>
      <c r="AV54" s="76">
        <f>'SO 104a - Vedlejší a osta...'!$J$32</f>
        <v>0</v>
      </c>
      <c r="AW54" s="76">
        <f>'SO 104a - Vedlejší a osta...'!$J$33</f>
        <v>0</v>
      </c>
      <c r="AX54" s="76">
        <f>'SO 104a - Vedlejší a osta...'!$J$34</f>
        <v>0</v>
      </c>
      <c r="AY54" s="76">
        <f>'SO 104a - Vedlejší a osta...'!$J$35</f>
        <v>0</v>
      </c>
      <c r="AZ54" s="76">
        <f>'SO 104a - Vedlejší a osta...'!$F$32</f>
        <v>0</v>
      </c>
      <c r="BA54" s="76">
        <f>'SO 104a - Vedlejší a osta...'!$F$33</f>
        <v>0</v>
      </c>
      <c r="BB54" s="76">
        <f>'SO 104a - Vedlejší a osta...'!$F$34</f>
        <v>0</v>
      </c>
      <c r="BC54" s="76">
        <f>'SO 104a - Vedlejší a osta...'!$F$35</f>
        <v>0</v>
      </c>
      <c r="BD54" s="78">
        <f>'SO 104a - Vedlejší a osta...'!$F$36</f>
        <v>0</v>
      </c>
      <c r="BT54" s="67" t="s">
        <v>80</v>
      </c>
      <c r="BV54" s="67" t="s">
        <v>75</v>
      </c>
      <c r="BW54" s="67" t="s">
        <v>87</v>
      </c>
      <c r="BX54" s="67" t="s">
        <v>79</v>
      </c>
    </row>
    <row r="55" spans="2:44" s="6" customFormat="1" ht="30.75" customHeight="1">
      <c r="B55" s="22"/>
      <c r="AR55" s="22"/>
    </row>
    <row r="56" spans="2:44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2"/>
    </row>
  </sheetData>
  <sheetProtection/>
  <mergeCells count="49">
    <mergeCell ref="W25:AE25"/>
    <mergeCell ref="AK25:AO25"/>
    <mergeCell ref="L26:O26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6:AE26"/>
    <mergeCell ref="AK26:AO26"/>
    <mergeCell ref="L27:O27"/>
    <mergeCell ref="W27:AE27"/>
    <mergeCell ref="AK27:AO27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G52:AM52"/>
    <mergeCell ref="D52:H52"/>
    <mergeCell ref="J52:AF52"/>
    <mergeCell ref="AG51:AM51"/>
    <mergeCell ref="AN54:AP54"/>
    <mergeCell ref="AG54:AM54"/>
    <mergeCell ref="E54:I54"/>
    <mergeCell ref="K54:AF54"/>
    <mergeCell ref="AR2:BE2"/>
    <mergeCell ref="AN53:AP53"/>
    <mergeCell ref="AG53:AM53"/>
    <mergeCell ref="E53:I53"/>
    <mergeCell ref="K53:AF53"/>
    <mergeCell ref="C49:G49"/>
    <mergeCell ref="I49:AF49"/>
    <mergeCell ref="AG49:AM49"/>
    <mergeCell ref="AN49:AP49"/>
    <mergeCell ref="AN52:AP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104 - Propustek'!C2" tooltip="SO 104 - Propustek" display="/"/>
    <hyperlink ref="A54" location="'SO 104a - Vedlejší a osta...'!C2" tooltip="SO 104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1"/>
  <sheetViews>
    <sheetView showGridLines="0" tabSelected="1" zoomScalePageLayoutView="0" workbookViewId="0" topLeftCell="A1">
      <pane ySplit="1" topLeftCell="BM403" activePane="bottomLeft" state="frozen"/>
      <selection pane="topLeft" activeCell="A1" sqref="A1"/>
      <selection pane="bottomLeft" activeCell="I115" sqref="I115:I408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475</v>
      </c>
      <c r="G1" s="121" t="s">
        <v>476</v>
      </c>
      <c r="H1" s="121"/>
      <c r="I1" s="82"/>
      <c r="J1" s="84" t="s">
        <v>477</v>
      </c>
      <c r="K1" s="83" t="s">
        <v>88</v>
      </c>
      <c r="L1" s="84" t="s">
        <v>478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84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80</v>
      </c>
    </row>
    <row r="4" spans="2:46" s="124" customFormat="1" ht="37.5" customHeight="1">
      <c r="B4" s="130"/>
      <c r="D4" s="131" t="s">
        <v>89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90</v>
      </c>
      <c r="K8" s="132"/>
    </row>
    <row r="9" spans="2:11" s="136" customFormat="1" ht="16.5" customHeight="1">
      <c r="B9" s="137"/>
      <c r="E9" s="135" t="s">
        <v>91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92</v>
      </c>
      <c r="K10" s="142"/>
    </row>
    <row r="11" spans="2:11" s="140" customFormat="1" ht="37.5" customHeight="1">
      <c r="B11" s="141"/>
      <c r="E11" s="143" t="s">
        <v>77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/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15.12.2014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.75" customHeight="1">
      <c r="B26" s="137"/>
      <c r="E26" s="147"/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ROUNDUP($J$112,2)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ROUNDUP(SUM($BE$112:$BE$410),2)</f>
        <v>0</v>
      </c>
      <c r="I32" s="155">
        <v>0.21</v>
      </c>
      <c r="J32" s="154">
        <f>ROUNDUP(SUM($BE$112:$BE$410)*$I$32,1)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ROUNDUP(SUM($BF$112:$BF$410),2)</f>
        <v>0</v>
      </c>
      <c r="I33" s="155">
        <v>0.15</v>
      </c>
      <c r="J33" s="154">
        <f>ROUNDUP(SUM($BF$112:$BF$410)*$I$33,1)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ROUNDUP(SUM($BG$112:$BG$410),2)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ROUNDUP(SUM($BH$112:$BH$410),2)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ROUNDUP(SUM($BI$112:$BI$410),2)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ROUNDUP(SUM($J$29:$J$36),2)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93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90</v>
      </c>
      <c r="K48" s="132"/>
    </row>
    <row r="49" spans="2:11" s="140" customFormat="1" ht="16.5" customHeight="1">
      <c r="B49" s="141"/>
      <c r="E49" s="135" t="s">
        <v>91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92</v>
      </c>
      <c r="K50" s="142"/>
    </row>
    <row r="51" spans="2:11" s="140" customFormat="1" ht="19.5" customHeight="1">
      <c r="B51" s="141"/>
      <c r="E51" s="143" t="str">
        <f>$E$11</f>
        <v>SO 104 - Propustek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15.12.2014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94</v>
      </c>
      <c r="D58" s="156"/>
      <c r="E58" s="156"/>
      <c r="F58" s="156"/>
      <c r="G58" s="156"/>
      <c r="H58" s="156"/>
      <c r="I58" s="156"/>
      <c r="J58" s="171" t="s">
        <v>95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96</v>
      </c>
      <c r="J60" s="151">
        <f>ROUNDUP($J$112,2)</f>
        <v>0</v>
      </c>
      <c r="K60" s="142"/>
      <c r="AU60" s="140" t="s">
        <v>97</v>
      </c>
    </row>
    <row r="61" spans="2:11" s="174" customFormat="1" ht="25.5" customHeight="1">
      <c r="B61" s="175"/>
      <c r="D61" s="176" t="s">
        <v>98</v>
      </c>
      <c r="E61" s="176"/>
      <c r="F61" s="176"/>
      <c r="G61" s="176"/>
      <c r="H61" s="176"/>
      <c r="I61" s="176"/>
      <c r="J61" s="177">
        <f>ROUNDUP($J$113,2)</f>
        <v>0</v>
      </c>
      <c r="K61" s="178"/>
    </row>
    <row r="62" spans="2:11" s="179" customFormat="1" ht="21" customHeight="1">
      <c r="B62" s="180"/>
      <c r="D62" s="181" t="s">
        <v>99</v>
      </c>
      <c r="E62" s="181"/>
      <c r="F62" s="181"/>
      <c r="G62" s="181"/>
      <c r="H62" s="181"/>
      <c r="I62" s="181"/>
      <c r="J62" s="182">
        <f>ROUNDUP($J$114,2)</f>
        <v>0</v>
      </c>
      <c r="K62" s="183"/>
    </row>
    <row r="63" spans="2:11" s="174" customFormat="1" ht="25.5" customHeight="1">
      <c r="B63" s="175"/>
      <c r="D63" s="176" t="s">
        <v>100</v>
      </c>
      <c r="E63" s="176"/>
      <c r="F63" s="176"/>
      <c r="G63" s="176"/>
      <c r="H63" s="176"/>
      <c r="I63" s="176"/>
      <c r="J63" s="177">
        <f>ROUNDUP($J$146,2)</f>
        <v>0</v>
      </c>
      <c r="K63" s="178"/>
    </row>
    <row r="64" spans="2:11" s="179" customFormat="1" ht="21" customHeight="1">
      <c r="B64" s="180"/>
      <c r="D64" s="181" t="s">
        <v>101</v>
      </c>
      <c r="E64" s="181"/>
      <c r="F64" s="181"/>
      <c r="G64" s="181"/>
      <c r="H64" s="181"/>
      <c r="I64" s="181"/>
      <c r="J64" s="182">
        <f>ROUNDUP($J$147,2)</f>
        <v>0</v>
      </c>
      <c r="K64" s="183"/>
    </row>
    <row r="65" spans="2:11" s="179" customFormat="1" ht="21" customHeight="1">
      <c r="B65" s="180"/>
      <c r="D65" s="181" t="s">
        <v>102</v>
      </c>
      <c r="E65" s="181"/>
      <c r="F65" s="181"/>
      <c r="G65" s="181"/>
      <c r="H65" s="181"/>
      <c r="I65" s="181"/>
      <c r="J65" s="182">
        <f>ROUNDUP($J$190,2)</f>
        <v>0</v>
      </c>
      <c r="K65" s="183"/>
    </row>
    <row r="66" spans="2:11" s="174" customFormat="1" ht="25.5" customHeight="1">
      <c r="B66" s="175"/>
      <c r="D66" s="176" t="s">
        <v>103</v>
      </c>
      <c r="E66" s="176"/>
      <c r="F66" s="176"/>
      <c r="G66" s="176"/>
      <c r="H66" s="176"/>
      <c r="I66" s="176"/>
      <c r="J66" s="177">
        <f>ROUNDUP($J$194,2)</f>
        <v>0</v>
      </c>
      <c r="K66" s="178"/>
    </row>
    <row r="67" spans="2:11" s="179" customFormat="1" ht="21" customHeight="1">
      <c r="B67" s="180"/>
      <c r="D67" s="181" t="s">
        <v>101</v>
      </c>
      <c r="E67" s="181"/>
      <c r="F67" s="181"/>
      <c r="G67" s="181"/>
      <c r="H67" s="181"/>
      <c r="I67" s="181"/>
      <c r="J67" s="182">
        <f>ROUNDUP($J$195,2)</f>
        <v>0</v>
      </c>
      <c r="K67" s="183"/>
    </row>
    <row r="68" spans="2:11" s="179" customFormat="1" ht="21" customHeight="1">
      <c r="B68" s="180"/>
      <c r="D68" s="181" t="s">
        <v>102</v>
      </c>
      <c r="E68" s="181"/>
      <c r="F68" s="181"/>
      <c r="G68" s="181"/>
      <c r="H68" s="181"/>
      <c r="I68" s="181"/>
      <c r="J68" s="182">
        <f>ROUNDUP($J$220,2)</f>
        <v>0</v>
      </c>
      <c r="K68" s="183"/>
    </row>
    <row r="69" spans="2:11" s="174" customFormat="1" ht="25.5" customHeight="1">
      <c r="B69" s="175"/>
      <c r="D69" s="176" t="s">
        <v>104</v>
      </c>
      <c r="E69" s="176"/>
      <c r="F69" s="176"/>
      <c r="G69" s="176"/>
      <c r="H69" s="176"/>
      <c r="I69" s="176"/>
      <c r="J69" s="177">
        <f>ROUNDUP($J$224,2)</f>
        <v>0</v>
      </c>
      <c r="K69" s="178"/>
    </row>
    <row r="70" spans="2:11" s="179" customFormat="1" ht="21" customHeight="1">
      <c r="B70" s="180"/>
      <c r="D70" s="181" t="s">
        <v>105</v>
      </c>
      <c r="E70" s="181"/>
      <c r="F70" s="181"/>
      <c r="G70" s="181"/>
      <c r="H70" s="181"/>
      <c r="I70" s="181"/>
      <c r="J70" s="182">
        <f>ROUNDUP($J$225,2)</f>
        <v>0</v>
      </c>
      <c r="K70" s="183"/>
    </row>
    <row r="71" spans="2:11" s="179" customFormat="1" ht="21" customHeight="1">
      <c r="B71" s="180"/>
      <c r="D71" s="181" t="s">
        <v>102</v>
      </c>
      <c r="E71" s="181"/>
      <c r="F71" s="181"/>
      <c r="G71" s="181"/>
      <c r="H71" s="181"/>
      <c r="I71" s="181"/>
      <c r="J71" s="182">
        <f>ROUNDUP($J$235,2)</f>
        <v>0</v>
      </c>
      <c r="K71" s="183"/>
    </row>
    <row r="72" spans="2:11" s="174" customFormat="1" ht="25.5" customHeight="1">
      <c r="B72" s="175"/>
      <c r="D72" s="176" t="s">
        <v>106</v>
      </c>
      <c r="E72" s="176"/>
      <c r="F72" s="176"/>
      <c r="G72" s="176"/>
      <c r="H72" s="176"/>
      <c r="I72" s="176"/>
      <c r="J72" s="177">
        <f>ROUNDUP($J$239,2)</f>
        <v>0</v>
      </c>
      <c r="K72" s="178"/>
    </row>
    <row r="73" spans="2:11" s="179" customFormat="1" ht="21" customHeight="1">
      <c r="B73" s="180"/>
      <c r="D73" s="181" t="s">
        <v>101</v>
      </c>
      <c r="E73" s="181"/>
      <c r="F73" s="181"/>
      <c r="G73" s="181"/>
      <c r="H73" s="181"/>
      <c r="I73" s="181"/>
      <c r="J73" s="182">
        <f>ROUNDUP($J$240,2)</f>
        <v>0</v>
      </c>
      <c r="K73" s="183"/>
    </row>
    <row r="74" spans="2:11" s="179" customFormat="1" ht="21" customHeight="1">
      <c r="B74" s="180"/>
      <c r="D74" s="181" t="s">
        <v>107</v>
      </c>
      <c r="E74" s="181"/>
      <c r="F74" s="181"/>
      <c r="G74" s="181"/>
      <c r="H74" s="181"/>
      <c r="I74" s="181"/>
      <c r="J74" s="182">
        <f>ROUNDUP($J$263,2)</f>
        <v>0</v>
      </c>
      <c r="K74" s="183"/>
    </row>
    <row r="75" spans="2:11" s="179" customFormat="1" ht="21" customHeight="1">
      <c r="B75" s="180"/>
      <c r="D75" s="181" t="s">
        <v>105</v>
      </c>
      <c r="E75" s="181"/>
      <c r="F75" s="181"/>
      <c r="G75" s="181"/>
      <c r="H75" s="181"/>
      <c r="I75" s="181"/>
      <c r="J75" s="182">
        <f>ROUNDUP($J$269,2)</f>
        <v>0</v>
      </c>
      <c r="K75" s="183"/>
    </row>
    <row r="76" spans="2:11" s="179" customFormat="1" ht="21" customHeight="1">
      <c r="B76" s="180"/>
      <c r="D76" s="181" t="s">
        <v>102</v>
      </c>
      <c r="E76" s="181"/>
      <c r="F76" s="181"/>
      <c r="G76" s="181"/>
      <c r="H76" s="181"/>
      <c r="I76" s="181"/>
      <c r="J76" s="182">
        <f>ROUNDUP($J$275,2)</f>
        <v>0</v>
      </c>
      <c r="K76" s="183"/>
    </row>
    <row r="77" spans="2:11" s="179" customFormat="1" ht="21" customHeight="1">
      <c r="B77" s="180"/>
      <c r="D77" s="181" t="s">
        <v>108</v>
      </c>
      <c r="E77" s="181"/>
      <c r="F77" s="181"/>
      <c r="G77" s="181"/>
      <c r="H77" s="181"/>
      <c r="I77" s="181"/>
      <c r="J77" s="182">
        <f>ROUNDUP($J$279,2)</f>
        <v>0</v>
      </c>
      <c r="K77" s="183"/>
    </row>
    <row r="78" spans="2:11" s="174" customFormat="1" ht="25.5" customHeight="1">
      <c r="B78" s="175"/>
      <c r="D78" s="176" t="s">
        <v>109</v>
      </c>
      <c r="E78" s="176"/>
      <c r="F78" s="176"/>
      <c r="G78" s="176"/>
      <c r="H78" s="176"/>
      <c r="I78" s="176"/>
      <c r="J78" s="177">
        <f>ROUNDUP($J$301,2)</f>
        <v>0</v>
      </c>
      <c r="K78" s="178"/>
    </row>
    <row r="79" spans="2:11" s="179" customFormat="1" ht="21" customHeight="1">
      <c r="B79" s="180"/>
      <c r="D79" s="181" t="s">
        <v>101</v>
      </c>
      <c r="E79" s="181"/>
      <c r="F79" s="181"/>
      <c r="G79" s="181"/>
      <c r="H79" s="181"/>
      <c r="I79" s="181"/>
      <c r="J79" s="182">
        <f>ROUNDUP($J$302,2)</f>
        <v>0</v>
      </c>
      <c r="K79" s="183"/>
    </row>
    <row r="80" spans="2:11" s="179" customFormat="1" ht="21" customHeight="1">
      <c r="B80" s="180"/>
      <c r="D80" s="181" t="s">
        <v>110</v>
      </c>
      <c r="E80" s="181"/>
      <c r="F80" s="181"/>
      <c r="G80" s="181"/>
      <c r="H80" s="181"/>
      <c r="I80" s="181"/>
      <c r="J80" s="182">
        <f>ROUNDUP($J$308,2)</f>
        <v>0</v>
      </c>
      <c r="K80" s="183"/>
    </row>
    <row r="81" spans="2:11" s="179" customFormat="1" ht="21" customHeight="1">
      <c r="B81" s="180"/>
      <c r="D81" s="181" t="s">
        <v>102</v>
      </c>
      <c r="E81" s="181"/>
      <c r="F81" s="181"/>
      <c r="G81" s="181"/>
      <c r="H81" s="181"/>
      <c r="I81" s="181"/>
      <c r="J81" s="182">
        <f>ROUNDUP($J$338,2)</f>
        <v>0</v>
      </c>
      <c r="K81" s="183"/>
    </row>
    <row r="82" spans="2:11" s="179" customFormat="1" ht="21" customHeight="1">
      <c r="B82" s="180"/>
      <c r="D82" s="181" t="s">
        <v>108</v>
      </c>
      <c r="E82" s="181"/>
      <c r="F82" s="181"/>
      <c r="G82" s="181"/>
      <c r="H82" s="181"/>
      <c r="I82" s="181"/>
      <c r="J82" s="182">
        <f>ROUNDUP($J$342,2)</f>
        <v>0</v>
      </c>
      <c r="K82" s="183"/>
    </row>
    <row r="83" spans="2:11" s="174" customFormat="1" ht="25.5" customHeight="1">
      <c r="B83" s="175"/>
      <c r="D83" s="176" t="s">
        <v>111</v>
      </c>
      <c r="E83" s="176"/>
      <c r="F83" s="176"/>
      <c r="G83" s="176"/>
      <c r="H83" s="176"/>
      <c r="I83" s="176"/>
      <c r="J83" s="177">
        <f>ROUNDUP($J$364,2)</f>
        <v>0</v>
      </c>
      <c r="K83" s="178"/>
    </row>
    <row r="84" spans="2:11" s="179" customFormat="1" ht="21" customHeight="1">
      <c r="B84" s="180"/>
      <c r="D84" s="181" t="s">
        <v>101</v>
      </c>
      <c r="E84" s="181"/>
      <c r="F84" s="181"/>
      <c r="G84" s="181"/>
      <c r="H84" s="181"/>
      <c r="I84" s="181"/>
      <c r="J84" s="182">
        <f>ROUNDUP($J$365,2)</f>
        <v>0</v>
      </c>
      <c r="K84" s="183"/>
    </row>
    <row r="85" spans="2:11" s="179" customFormat="1" ht="21" customHeight="1">
      <c r="B85" s="180"/>
      <c r="D85" s="181" t="s">
        <v>102</v>
      </c>
      <c r="E85" s="181"/>
      <c r="F85" s="181"/>
      <c r="G85" s="181"/>
      <c r="H85" s="181"/>
      <c r="I85" s="181"/>
      <c r="J85" s="182">
        <f>ROUNDUP($J$371,2)</f>
        <v>0</v>
      </c>
      <c r="K85" s="183"/>
    </row>
    <row r="86" spans="2:11" s="179" customFormat="1" ht="21" customHeight="1">
      <c r="B86" s="180"/>
      <c r="D86" s="181" t="s">
        <v>112</v>
      </c>
      <c r="E86" s="181"/>
      <c r="F86" s="181"/>
      <c r="G86" s="181"/>
      <c r="H86" s="181"/>
      <c r="I86" s="181"/>
      <c r="J86" s="182">
        <f>ROUNDUP($J$375,2)</f>
        <v>0</v>
      </c>
      <c r="K86" s="183"/>
    </row>
    <row r="87" spans="2:11" s="174" customFormat="1" ht="25.5" customHeight="1">
      <c r="B87" s="175"/>
      <c r="D87" s="176" t="s">
        <v>113</v>
      </c>
      <c r="E87" s="176"/>
      <c r="F87" s="176"/>
      <c r="G87" s="176"/>
      <c r="H87" s="176"/>
      <c r="I87" s="176"/>
      <c r="J87" s="177">
        <f>ROUNDUP($J$386,2)</f>
        <v>0</v>
      </c>
      <c r="K87" s="178"/>
    </row>
    <row r="88" spans="2:11" s="179" customFormat="1" ht="21" customHeight="1">
      <c r="B88" s="180"/>
      <c r="D88" s="181" t="s">
        <v>99</v>
      </c>
      <c r="E88" s="181"/>
      <c r="F88" s="181"/>
      <c r="G88" s="181"/>
      <c r="H88" s="181"/>
      <c r="I88" s="181"/>
      <c r="J88" s="182">
        <f>ROUNDUP($J$387,2)</f>
        <v>0</v>
      </c>
      <c r="K88" s="183"/>
    </row>
    <row r="89" spans="2:11" s="179" customFormat="1" ht="21" customHeight="1">
      <c r="B89" s="180"/>
      <c r="D89" s="181" t="s">
        <v>114</v>
      </c>
      <c r="E89" s="181"/>
      <c r="F89" s="181"/>
      <c r="G89" s="181"/>
      <c r="H89" s="181"/>
      <c r="I89" s="181"/>
      <c r="J89" s="182">
        <f>ROUNDUP($J$394,2)</f>
        <v>0</v>
      </c>
      <c r="K89" s="183"/>
    </row>
    <row r="90" spans="2:11" s="179" customFormat="1" ht="21" customHeight="1">
      <c r="B90" s="180"/>
      <c r="D90" s="181" t="s">
        <v>102</v>
      </c>
      <c r="E90" s="181"/>
      <c r="F90" s="181"/>
      <c r="G90" s="181"/>
      <c r="H90" s="181"/>
      <c r="I90" s="181"/>
      <c r="J90" s="182">
        <f>ROUNDUP($J$407,2)</f>
        <v>0</v>
      </c>
      <c r="K90" s="183"/>
    </row>
    <row r="91" spans="2:11" s="140" customFormat="1" ht="22.5" customHeight="1">
      <c r="B91" s="141"/>
      <c r="K91" s="142"/>
    </row>
    <row r="92" spans="2:11" s="140" customFormat="1" ht="7.5" customHeight="1">
      <c r="B92" s="163"/>
      <c r="C92" s="164"/>
      <c r="D92" s="164"/>
      <c r="E92" s="164"/>
      <c r="F92" s="164"/>
      <c r="G92" s="164"/>
      <c r="H92" s="164"/>
      <c r="I92" s="164"/>
      <c r="J92" s="164"/>
      <c r="K92" s="165"/>
    </row>
    <row r="96" spans="2:12" s="140" customFormat="1" ht="7.5" customHeight="1">
      <c r="B96" s="167"/>
      <c r="C96" s="168"/>
      <c r="D96" s="168"/>
      <c r="E96" s="168"/>
      <c r="F96" s="168"/>
      <c r="G96" s="168"/>
      <c r="H96" s="168"/>
      <c r="I96" s="168"/>
      <c r="J96" s="168"/>
      <c r="K96" s="168"/>
      <c r="L96" s="141"/>
    </row>
    <row r="97" spans="2:12" s="140" customFormat="1" ht="37.5" customHeight="1">
      <c r="B97" s="141"/>
      <c r="C97" s="131" t="s">
        <v>115</v>
      </c>
      <c r="L97" s="141"/>
    </row>
    <row r="98" spans="2:12" s="140" customFormat="1" ht="7.5" customHeight="1">
      <c r="B98" s="141"/>
      <c r="L98" s="141"/>
    </row>
    <row r="99" spans="2:12" s="140" customFormat="1" ht="15" customHeight="1">
      <c r="B99" s="141"/>
      <c r="C99" s="134" t="s">
        <v>17</v>
      </c>
      <c r="L99" s="141"/>
    </row>
    <row r="100" spans="2:12" s="140" customFormat="1" ht="16.5" customHeight="1">
      <c r="B100" s="141"/>
      <c r="E100" s="135" t="str">
        <f>$E$7</f>
        <v>2720 Obnovení silnice III-2565 Most - Mariánské Radčice</v>
      </c>
      <c r="F100" s="144"/>
      <c r="G100" s="144"/>
      <c r="H100" s="144"/>
      <c r="L100" s="141"/>
    </row>
    <row r="101" spans="2:12" s="124" customFormat="1" ht="15.75" customHeight="1">
      <c r="B101" s="130"/>
      <c r="C101" s="134" t="s">
        <v>90</v>
      </c>
      <c r="L101" s="130"/>
    </row>
    <row r="102" spans="2:12" s="140" customFormat="1" ht="16.5" customHeight="1">
      <c r="B102" s="141"/>
      <c r="E102" s="135" t="s">
        <v>91</v>
      </c>
      <c r="F102" s="144"/>
      <c r="G102" s="144"/>
      <c r="H102" s="144"/>
      <c r="L102" s="141"/>
    </row>
    <row r="103" spans="2:12" s="140" customFormat="1" ht="15" customHeight="1">
      <c r="B103" s="141"/>
      <c r="C103" s="134" t="s">
        <v>92</v>
      </c>
      <c r="L103" s="141"/>
    </row>
    <row r="104" spans="2:12" s="140" customFormat="1" ht="19.5" customHeight="1">
      <c r="B104" s="141"/>
      <c r="E104" s="143" t="str">
        <f>$E$11</f>
        <v>SO 104 - Propustek</v>
      </c>
      <c r="F104" s="144"/>
      <c r="G104" s="144"/>
      <c r="H104" s="144"/>
      <c r="L104" s="141"/>
    </row>
    <row r="105" spans="2:12" s="140" customFormat="1" ht="7.5" customHeight="1">
      <c r="B105" s="141"/>
      <c r="L105" s="141"/>
    </row>
    <row r="106" spans="2:12" s="140" customFormat="1" ht="18.75" customHeight="1">
      <c r="B106" s="141"/>
      <c r="C106" s="134" t="s">
        <v>23</v>
      </c>
      <c r="F106" s="145" t="str">
        <f>$F$14</f>
        <v> </v>
      </c>
      <c r="I106" s="134" t="s">
        <v>25</v>
      </c>
      <c r="J106" s="146" t="str">
        <f>IF($J$14="","",$J$14)</f>
        <v>15.12.2014</v>
      </c>
      <c r="L106" s="141"/>
    </row>
    <row r="107" spans="2:12" s="140" customFormat="1" ht="7.5" customHeight="1">
      <c r="B107" s="141"/>
      <c r="L107" s="141"/>
    </row>
    <row r="108" spans="2:12" s="140" customFormat="1" ht="15.75" customHeight="1">
      <c r="B108" s="141"/>
      <c r="C108" s="134" t="s">
        <v>28</v>
      </c>
      <c r="F108" s="145" t="str">
        <f>$E$17</f>
        <v>Statutární město Most</v>
      </c>
      <c r="I108" s="134" t="s">
        <v>35</v>
      </c>
      <c r="J108" s="145" t="str">
        <f>$E$23</f>
        <v>Báňské projekty Teplice a.s.</v>
      </c>
      <c r="L108" s="141"/>
    </row>
    <row r="109" spans="2:12" s="140" customFormat="1" ht="15" customHeight="1">
      <c r="B109" s="141"/>
      <c r="C109" s="134" t="s">
        <v>32</v>
      </c>
      <c r="F109" s="145">
        <f>IF($E$20="","",$E$20)</f>
      </c>
      <c r="L109" s="141"/>
    </row>
    <row r="110" spans="2:12" s="140" customFormat="1" ht="11.25" customHeight="1">
      <c r="B110" s="141"/>
      <c r="L110" s="141"/>
    </row>
    <row r="111" spans="2:20" s="184" customFormat="1" ht="30" customHeight="1">
      <c r="B111" s="185"/>
      <c r="C111" s="186" t="s">
        <v>116</v>
      </c>
      <c r="D111" s="187" t="s">
        <v>58</v>
      </c>
      <c r="E111" s="187" t="s">
        <v>54</v>
      </c>
      <c r="F111" s="187" t="s">
        <v>117</v>
      </c>
      <c r="G111" s="187" t="s">
        <v>118</v>
      </c>
      <c r="H111" s="187" t="s">
        <v>119</v>
      </c>
      <c r="I111" s="187" t="s">
        <v>120</v>
      </c>
      <c r="J111" s="187" t="s">
        <v>121</v>
      </c>
      <c r="K111" s="188" t="s">
        <v>122</v>
      </c>
      <c r="L111" s="185"/>
      <c r="M111" s="189" t="s">
        <v>123</v>
      </c>
      <c r="N111" s="190" t="s">
        <v>43</v>
      </c>
      <c r="O111" s="190" t="s">
        <v>124</v>
      </c>
      <c r="P111" s="190" t="s">
        <v>125</v>
      </c>
      <c r="Q111" s="190" t="s">
        <v>126</v>
      </c>
      <c r="R111" s="190" t="s">
        <v>127</v>
      </c>
      <c r="S111" s="190" t="s">
        <v>128</v>
      </c>
      <c r="T111" s="191" t="s">
        <v>129</v>
      </c>
    </row>
    <row r="112" spans="2:63" s="140" customFormat="1" ht="30" customHeight="1">
      <c r="B112" s="141"/>
      <c r="C112" s="173" t="s">
        <v>96</v>
      </c>
      <c r="J112" s="192">
        <f>$BK$112</f>
        <v>0</v>
      </c>
      <c r="L112" s="141"/>
      <c r="M112" s="193"/>
      <c r="N112" s="148"/>
      <c r="O112" s="148"/>
      <c r="P112" s="194">
        <f>$P$113+$P$146+$P$194+$P$224+$P$239+$P$301+$P$364+$P$386</f>
        <v>0</v>
      </c>
      <c r="Q112" s="148"/>
      <c r="R112" s="194">
        <f>$R$113+$R$146+$R$194+$R$224+$R$239+$R$301+$R$364+$R$386</f>
        <v>416.09453327072316</v>
      </c>
      <c r="S112" s="148"/>
      <c r="T112" s="195">
        <f>$T$113+$T$146+$T$194+$T$224+$T$239+$T$301+$T$364+$T$386</f>
        <v>0</v>
      </c>
      <c r="AT112" s="140" t="s">
        <v>72</v>
      </c>
      <c r="AU112" s="140" t="s">
        <v>97</v>
      </c>
      <c r="BK112" s="196">
        <f>$BK$113+$BK$146+$BK$194+$BK$224+$BK$239+$BK$301+$BK$364+$BK$386</f>
        <v>0</v>
      </c>
    </row>
    <row r="113" spans="2:63" s="197" customFormat="1" ht="37.5" customHeight="1">
      <c r="B113" s="198"/>
      <c r="D113" s="199" t="s">
        <v>72</v>
      </c>
      <c r="E113" s="200" t="s">
        <v>130</v>
      </c>
      <c r="F113" s="200" t="s">
        <v>131</v>
      </c>
      <c r="J113" s="201">
        <f>$BK$113</f>
        <v>0</v>
      </c>
      <c r="L113" s="198"/>
      <c r="M113" s="202"/>
      <c r="P113" s="203">
        <f>$P$114</f>
        <v>0</v>
      </c>
      <c r="R113" s="203">
        <f>$R$114</f>
        <v>0</v>
      </c>
      <c r="T113" s="204">
        <f>$T$114</f>
        <v>0</v>
      </c>
      <c r="AR113" s="199" t="s">
        <v>22</v>
      </c>
      <c r="AT113" s="199" t="s">
        <v>72</v>
      </c>
      <c r="AU113" s="199" t="s">
        <v>73</v>
      </c>
      <c r="AY113" s="199" t="s">
        <v>132</v>
      </c>
      <c r="BK113" s="205">
        <f>$BK$114</f>
        <v>0</v>
      </c>
    </row>
    <row r="114" spans="2:63" s="197" customFormat="1" ht="21" customHeight="1">
      <c r="B114" s="198"/>
      <c r="D114" s="199" t="s">
        <v>72</v>
      </c>
      <c r="E114" s="206" t="s">
        <v>133</v>
      </c>
      <c r="F114" s="206" t="s">
        <v>134</v>
      </c>
      <c r="J114" s="207">
        <f>$BK$114</f>
        <v>0</v>
      </c>
      <c r="L114" s="198"/>
      <c r="M114" s="202"/>
      <c r="P114" s="203">
        <f>SUM($P$115:$P$145)</f>
        <v>0</v>
      </c>
      <c r="R114" s="203">
        <f>SUM($R$115:$R$145)</f>
        <v>0</v>
      </c>
      <c r="T114" s="204">
        <f>SUM($T$115:$T$145)</f>
        <v>0</v>
      </c>
      <c r="AR114" s="199" t="s">
        <v>22</v>
      </c>
      <c r="AT114" s="199" t="s">
        <v>72</v>
      </c>
      <c r="AU114" s="199" t="s">
        <v>22</v>
      </c>
      <c r="AY114" s="199" t="s">
        <v>132</v>
      </c>
      <c r="BK114" s="205">
        <f>SUM($BK$115:$BK$145)</f>
        <v>0</v>
      </c>
    </row>
    <row r="115" spans="2:65" s="140" customFormat="1" ht="15.75" customHeight="1">
      <c r="B115" s="141"/>
      <c r="C115" s="208" t="s">
        <v>22</v>
      </c>
      <c r="D115" s="208" t="s">
        <v>135</v>
      </c>
      <c r="E115" s="209" t="s">
        <v>136</v>
      </c>
      <c r="F115" s="210" t="s">
        <v>137</v>
      </c>
      <c r="G115" s="211" t="s">
        <v>138</v>
      </c>
      <c r="H115" s="212">
        <v>150</v>
      </c>
      <c r="I115" s="229"/>
      <c r="J115" s="213">
        <f>ROUND($I$115*$H$115,2)</f>
        <v>0</v>
      </c>
      <c r="K115" s="210" t="s">
        <v>139</v>
      </c>
      <c r="L115" s="141"/>
      <c r="M115" s="214"/>
      <c r="N115" s="215" t="s">
        <v>44</v>
      </c>
      <c r="Q115" s="216">
        <v>0</v>
      </c>
      <c r="R115" s="216">
        <f>$Q$115*$H$115</f>
        <v>0</v>
      </c>
      <c r="S115" s="216">
        <v>0</v>
      </c>
      <c r="T115" s="217">
        <f>$S$115*$H$115</f>
        <v>0</v>
      </c>
      <c r="AR115" s="136" t="s">
        <v>140</v>
      </c>
      <c r="AT115" s="136" t="s">
        <v>135</v>
      </c>
      <c r="AU115" s="136" t="s">
        <v>80</v>
      </c>
      <c r="AY115" s="140" t="s">
        <v>132</v>
      </c>
      <c r="BE115" s="218">
        <f>IF($N$115="základní",$J$115,0)</f>
        <v>0</v>
      </c>
      <c r="BF115" s="218">
        <f>IF($N$115="snížená",$J$115,0)</f>
        <v>0</v>
      </c>
      <c r="BG115" s="218">
        <f>IF($N$115="zákl. přenesená",$J$115,0)</f>
        <v>0</v>
      </c>
      <c r="BH115" s="218">
        <f>IF($N$115="sníž. přenesená",$J$115,0)</f>
        <v>0</v>
      </c>
      <c r="BI115" s="218">
        <f>IF($N$115="nulová",$J$115,0)</f>
        <v>0</v>
      </c>
      <c r="BJ115" s="136" t="s">
        <v>22</v>
      </c>
      <c r="BK115" s="218">
        <f>ROUND($I$115*$H$115,2)</f>
        <v>0</v>
      </c>
      <c r="BL115" s="136" t="s">
        <v>140</v>
      </c>
      <c r="BM115" s="136" t="s">
        <v>140</v>
      </c>
    </row>
    <row r="116" spans="2:47" s="140" customFormat="1" ht="16.5" customHeight="1">
      <c r="B116" s="141"/>
      <c r="D116" s="219" t="s">
        <v>141</v>
      </c>
      <c r="F116" s="220" t="s">
        <v>137</v>
      </c>
      <c r="I116" s="230"/>
      <c r="L116" s="141"/>
      <c r="M116" s="221"/>
      <c r="T116" s="222"/>
      <c r="AT116" s="140" t="s">
        <v>141</v>
      </c>
      <c r="AU116" s="140" t="s">
        <v>80</v>
      </c>
    </row>
    <row r="117" spans="2:47" s="140" customFormat="1" ht="30.75" customHeight="1">
      <c r="B117" s="141"/>
      <c r="D117" s="232" t="s">
        <v>142</v>
      </c>
      <c r="F117" s="233" t="s">
        <v>143</v>
      </c>
      <c r="I117" s="230"/>
      <c r="L117" s="141"/>
      <c r="M117" s="221"/>
      <c r="T117" s="222"/>
      <c r="AT117" s="140" t="s">
        <v>142</v>
      </c>
      <c r="AU117" s="140" t="s">
        <v>80</v>
      </c>
    </row>
    <row r="118" spans="2:51" s="140" customFormat="1" ht="15.75" customHeight="1">
      <c r="B118" s="234"/>
      <c r="D118" s="232" t="s">
        <v>144</v>
      </c>
      <c r="E118" s="235"/>
      <c r="F118" s="236" t="s">
        <v>145</v>
      </c>
      <c r="H118" s="237">
        <v>150</v>
      </c>
      <c r="I118" s="230"/>
      <c r="L118" s="234"/>
      <c r="M118" s="238"/>
      <c r="T118" s="239"/>
      <c r="AT118" s="235" t="s">
        <v>144</v>
      </c>
      <c r="AU118" s="235" t="s">
        <v>80</v>
      </c>
      <c r="AV118" s="235" t="s">
        <v>80</v>
      </c>
      <c r="AW118" s="235" t="s">
        <v>97</v>
      </c>
      <c r="AX118" s="235" t="s">
        <v>73</v>
      </c>
      <c r="AY118" s="235" t="s">
        <v>132</v>
      </c>
    </row>
    <row r="119" spans="2:51" s="140" customFormat="1" ht="15.75" customHeight="1">
      <c r="B119" s="240"/>
      <c r="D119" s="232" t="s">
        <v>144</v>
      </c>
      <c r="E119" s="241"/>
      <c r="F119" s="242" t="s">
        <v>146</v>
      </c>
      <c r="H119" s="243">
        <v>150</v>
      </c>
      <c r="I119" s="230"/>
      <c r="L119" s="240"/>
      <c r="M119" s="244"/>
      <c r="T119" s="245"/>
      <c r="AT119" s="241" t="s">
        <v>144</v>
      </c>
      <c r="AU119" s="241" t="s">
        <v>80</v>
      </c>
      <c r="AV119" s="241" t="s">
        <v>140</v>
      </c>
      <c r="AW119" s="241" t="s">
        <v>97</v>
      </c>
      <c r="AX119" s="241" t="s">
        <v>22</v>
      </c>
      <c r="AY119" s="241" t="s">
        <v>132</v>
      </c>
    </row>
    <row r="120" spans="2:65" s="140" customFormat="1" ht="15.75" customHeight="1">
      <c r="B120" s="141"/>
      <c r="C120" s="208" t="s">
        <v>80</v>
      </c>
      <c r="D120" s="208" t="s">
        <v>135</v>
      </c>
      <c r="E120" s="209" t="s">
        <v>147</v>
      </c>
      <c r="F120" s="210" t="s">
        <v>148</v>
      </c>
      <c r="G120" s="211" t="s">
        <v>149</v>
      </c>
      <c r="H120" s="212">
        <v>30</v>
      </c>
      <c r="I120" s="229"/>
      <c r="J120" s="213">
        <f>ROUND($I$120*$H$120,2)</f>
        <v>0</v>
      </c>
      <c r="K120" s="210" t="s">
        <v>139</v>
      </c>
      <c r="L120" s="141"/>
      <c r="M120" s="214"/>
      <c r="N120" s="215" t="s">
        <v>44</v>
      </c>
      <c r="Q120" s="216">
        <v>0</v>
      </c>
      <c r="R120" s="216">
        <f>$Q$120*$H$120</f>
        <v>0</v>
      </c>
      <c r="S120" s="216">
        <v>0</v>
      </c>
      <c r="T120" s="217">
        <f>$S$120*$H$120</f>
        <v>0</v>
      </c>
      <c r="AR120" s="136" t="s">
        <v>140</v>
      </c>
      <c r="AT120" s="136" t="s">
        <v>135</v>
      </c>
      <c r="AU120" s="136" t="s">
        <v>80</v>
      </c>
      <c r="AY120" s="140" t="s">
        <v>132</v>
      </c>
      <c r="BE120" s="218">
        <f>IF($N$120="základní",$J$120,0)</f>
        <v>0</v>
      </c>
      <c r="BF120" s="218">
        <f>IF($N$120="snížená",$J$120,0)</f>
        <v>0</v>
      </c>
      <c r="BG120" s="218">
        <f>IF($N$120="zákl. přenesená",$J$120,0)</f>
        <v>0</v>
      </c>
      <c r="BH120" s="218">
        <f>IF($N$120="sníž. přenesená",$J$120,0)</f>
        <v>0</v>
      </c>
      <c r="BI120" s="218">
        <f>IF($N$120="nulová",$J$120,0)</f>
        <v>0</v>
      </c>
      <c r="BJ120" s="136" t="s">
        <v>22</v>
      </c>
      <c r="BK120" s="218">
        <f>ROUND($I$120*$H$120,2)</f>
        <v>0</v>
      </c>
      <c r="BL120" s="136" t="s">
        <v>140</v>
      </c>
      <c r="BM120" s="136" t="s">
        <v>150</v>
      </c>
    </row>
    <row r="121" spans="2:47" s="140" customFormat="1" ht="16.5" customHeight="1">
      <c r="B121" s="141"/>
      <c r="D121" s="219" t="s">
        <v>141</v>
      </c>
      <c r="F121" s="220" t="s">
        <v>148</v>
      </c>
      <c r="I121" s="230"/>
      <c r="L121" s="141"/>
      <c r="M121" s="221"/>
      <c r="T121" s="222"/>
      <c r="AT121" s="140" t="s">
        <v>141</v>
      </c>
      <c r="AU121" s="140" t="s">
        <v>80</v>
      </c>
    </row>
    <row r="122" spans="2:47" s="140" customFormat="1" ht="30.75" customHeight="1">
      <c r="B122" s="141"/>
      <c r="D122" s="232" t="s">
        <v>142</v>
      </c>
      <c r="F122" s="233" t="s">
        <v>151</v>
      </c>
      <c r="I122" s="230"/>
      <c r="L122" s="141"/>
      <c r="M122" s="221"/>
      <c r="T122" s="222"/>
      <c r="AT122" s="140" t="s">
        <v>142</v>
      </c>
      <c r="AU122" s="140" t="s">
        <v>80</v>
      </c>
    </row>
    <row r="123" spans="2:65" s="140" customFormat="1" ht="15.75" customHeight="1">
      <c r="B123" s="141"/>
      <c r="C123" s="208" t="s">
        <v>152</v>
      </c>
      <c r="D123" s="208" t="s">
        <v>135</v>
      </c>
      <c r="E123" s="209" t="s">
        <v>153</v>
      </c>
      <c r="F123" s="210" t="s">
        <v>154</v>
      </c>
      <c r="G123" s="211" t="s">
        <v>155</v>
      </c>
      <c r="H123" s="212">
        <v>138.6</v>
      </c>
      <c r="I123" s="229"/>
      <c r="J123" s="213">
        <f>ROUND($I$123*$H$123,2)</f>
        <v>0</v>
      </c>
      <c r="K123" s="210" t="s">
        <v>139</v>
      </c>
      <c r="L123" s="141"/>
      <c r="M123" s="214"/>
      <c r="N123" s="215" t="s">
        <v>44</v>
      </c>
      <c r="Q123" s="216">
        <v>0</v>
      </c>
      <c r="R123" s="216">
        <f>$Q$123*$H$123</f>
        <v>0</v>
      </c>
      <c r="S123" s="216">
        <v>0</v>
      </c>
      <c r="T123" s="217">
        <f>$S$123*$H$123</f>
        <v>0</v>
      </c>
      <c r="AR123" s="136" t="s">
        <v>140</v>
      </c>
      <c r="AT123" s="136" t="s">
        <v>135</v>
      </c>
      <c r="AU123" s="136" t="s">
        <v>80</v>
      </c>
      <c r="AY123" s="140" t="s">
        <v>132</v>
      </c>
      <c r="BE123" s="218">
        <f>IF($N$123="základní",$J$123,0)</f>
        <v>0</v>
      </c>
      <c r="BF123" s="218">
        <f>IF($N$123="snížená",$J$123,0)</f>
        <v>0</v>
      </c>
      <c r="BG123" s="218">
        <f>IF($N$123="zákl. přenesená",$J$123,0)</f>
        <v>0</v>
      </c>
      <c r="BH123" s="218">
        <f>IF($N$123="sníž. přenesená",$J$123,0)</f>
        <v>0</v>
      </c>
      <c r="BI123" s="218">
        <f>IF($N$123="nulová",$J$123,0)</f>
        <v>0</v>
      </c>
      <c r="BJ123" s="136" t="s">
        <v>22</v>
      </c>
      <c r="BK123" s="218">
        <f>ROUND($I$123*$H$123,2)</f>
        <v>0</v>
      </c>
      <c r="BL123" s="136" t="s">
        <v>140</v>
      </c>
      <c r="BM123" s="136" t="s">
        <v>156</v>
      </c>
    </row>
    <row r="124" spans="2:47" s="140" customFormat="1" ht="16.5" customHeight="1">
      <c r="B124" s="141"/>
      <c r="D124" s="219" t="s">
        <v>141</v>
      </c>
      <c r="F124" s="220" t="s">
        <v>154</v>
      </c>
      <c r="I124" s="230"/>
      <c r="L124" s="141"/>
      <c r="M124" s="221"/>
      <c r="T124" s="222"/>
      <c r="AT124" s="140" t="s">
        <v>141</v>
      </c>
      <c r="AU124" s="140" t="s">
        <v>80</v>
      </c>
    </row>
    <row r="125" spans="2:47" s="140" customFormat="1" ht="44.25" customHeight="1">
      <c r="B125" s="141"/>
      <c r="D125" s="232" t="s">
        <v>142</v>
      </c>
      <c r="F125" s="233" t="s">
        <v>157</v>
      </c>
      <c r="I125" s="230"/>
      <c r="L125" s="141"/>
      <c r="M125" s="221"/>
      <c r="T125" s="222"/>
      <c r="AT125" s="140" t="s">
        <v>142</v>
      </c>
      <c r="AU125" s="140" t="s">
        <v>80</v>
      </c>
    </row>
    <row r="126" spans="2:51" s="140" customFormat="1" ht="15.75" customHeight="1">
      <c r="B126" s="234"/>
      <c r="D126" s="232" t="s">
        <v>144</v>
      </c>
      <c r="E126" s="235"/>
      <c r="F126" s="236" t="s">
        <v>158</v>
      </c>
      <c r="H126" s="237">
        <v>138.6</v>
      </c>
      <c r="I126" s="230"/>
      <c r="L126" s="234"/>
      <c r="M126" s="238"/>
      <c r="T126" s="239"/>
      <c r="AT126" s="235" t="s">
        <v>144</v>
      </c>
      <c r="AU126" s="235" t="s">
        <v>80</v>
      </c>
      <c r="AV126" s="235" t="s">
        <v>80</v>
      </c>
      <c r="AW126" s="235" t="s">
        <v>97</v>
      </c>
      <c r="AX126" s="235" t="s">
        <v>73</v>
      </c>
      <c r="AY126" s="235" t="s">
        <v>132</v>
      </c>
    </row>
    <row r="127" spans="2:51" s="140" customFormat="1" ht="15.75" customHeight="1">
      <c r="B127" s="240"/>
      <c r="D127" s="232" t="s">
        <v>144</v>
      </c>
      <c r="E127" s="241"/>
      <c r="F127" s="242" t="s">
        <v>146</v>
      </c>
      <c r="H127" s="243">
        <v>138.6</v>
      </c>
      <c r="I127" s="230"/>
      <c r="L127" s="240"/>
      <c r="M127" s="244"/>
      <c r="T127" s="245"/>
      <c r="AT127" s="241" t="s">
        <v>144</v>
      </c>
      <c r="AU127" s="241" t="s">
        <v>80</v>
      </c>
      <c r="AV127" s="241" t="s">
        <v>140</v>
      </c>
      <c r="AW127" s="241" t="s">
        <v>97</v>
      </c>
      <c r="AX127" s="241" t="s">
        <v>22</v>
      </c>
      <c r="AY127" s="241" t="s">
        <v>132</v>
      </c>
    </row>
    <row r="128" spans="2:65" s="140" customFormat="1" ht="15.75" customHeight="1">
      <c r="B128" s="141"/>
      <c r="C128" s="208" t="s">
        <v>140</v>
      </c>
      <c r="D128" s="208" t="s">
        <v>135</v>
      </c>
      <c r="E128" s="209" t="s">
        <v>159</v>
      </c>
      <c r="F128" s="210" t="s">
        <v>160</v>
      </c>
      <c r="G128" s="211" t="s">
        <v>155</v>
      </c>
      <c r="H128" s="212">
        <v>69.3</v>
      </c>
      <c r="I128" s="229"/>
      <c r="J128" s="213">
        <f>ROUND($I$128*$H$128,2)</f>
        <v>0</v>
      </c>
      <c r="K128" s="210" t="s">
        <v>139</v>
      </c>
      <c r="L128" s="141"/>
      <c r="M128" s="214"/>
      <c r="N128" s="215" t="s">
        <v>44</v>
      </c>
      <c r="Q128" s="216">
        <v>0</v>
      </c>
      <c r="R128" s="216">
        <f>$Q$128*$H$128</f>
        <v>0</v>
      </c>
      <c r="S128" s="216">
        <v>0</v>
      </c>
      <c r="T128" s="217">
        <f>$S$128*$H$128</f>
        <v>0</v>
      </c>
      <c r="AR128" s="136" t="s">
        <v>140</v>
      </c>
      <c r="AT128" s="136" t="s">
        <v>135</v>
      </c>
      <c r="AU128" s="136" t="s">
        <v>80</v>
      </c>
      <c r="AY128" s="140" t="s">
        <v>132</v>
      </c>
      <c r="BE128" s="218">
        <f>IF($N$128="základní",$J$128,0)</f>
        <v>0</v>
      </c>
      <c r="BF128" s="218">
        <f>IF($N$128="snížená",$J$128,0)</f>
        <v>0</v>
      </c>
      <c r="BG128" s="218">
        <f>IF($N$128="zákl. přenesená",$J$128,0)</f>
        <v>0</v>
      </c>
      <c r="BH128" s="218">
        <f>IF($N$128="sníž. přenesená",$J$128,0)</f>
        <v>0</v>
      </c>
      <c r="BI128" s="218">
        <f>IF($N$128="nulová",$J$128,0)</f>
        <v>0</v>
      </c>
      <c r="BJ128" s="136" t="s">
        <v>22</v>
      </c>
      <c r="BK128" s="218">
        <f>ROUND($I$128*$H$128,2)</f>
        <v>0</v>
      </c>
      <c r="BL128" s="136" t="s">
        <v>140</v>
      </c>
      <c r="BM128" s="136" t="s">
        <v>161</v>
      </c>
    </row>
    <row r="129" spans="2:47" s="140" customFormat="1" ht="16.5" customHeight="1">
      <c r="B129" s="141"/>
      <c r="D129" s="219" t="s">
        <v>141</v>
      </c>
      <c r="F129" s="220" t="s">
        <v>160</v>
      </c>
      <c r="I129" s="230"/>
      <c r="L129" s="141"/>
      <c r="M129" s="221"/>
      <c r="T129" s="222"/>
      <c r="AT129" s="140" t="s">
        <v>141</v>
      </c>
      <c r="AU129" s="140" t="s">
        <v>80</v>
      </c>
    </row>
    <row r="130" spans="2:47" s="140" customFormat="1" ht="44.25" customHeight="1">
      <c r="B130" s="141"/>
      <c r="D130" s="232" t="s">
        <v>142</v>
      </c>
      <c r="F130" s="233" t="s">
        <v>162</v>
      </c>
      <c r="I130" s="230"/>
      <c r="L130" s="141"/>
      <c r="M130" s="221"/>
      <c r="T130" s="222"/>
      <c r="AT130" s="140" t="s">
        <v>142</v>
      </c>
      <c r="AU130" s="140" t="s">
        <v>80</v>
      </c>
    </row>
    <row r="131" spans="2:65" s="140" customFormat="1" ht="15.75" customHeight="1">
      <c r="B131" s="141"/>
      <c r="C131" s="208" t="s">
        <v>150</v>
      </c>
      <c r="D131" s="208" t="s">
        <v>135</v>
      </c>
      <c r="E131" s="209" t="s">
        <v>163</v>
      </c>
      <c r="F131" s="210" t="s">
        <v>164</v>
      </c>
      <c r="G131" s="211" t="s">
        <v>155</v>
      </c>
      <c r="H131" s="212">
        <v>138.6</v>
      </c>
      <c r="I131" s="229"/>
      <c r="J131" s="213">
        <f>ROUND($I$131*$H$131,2)</f>
        <v>0</v>
      </c>
      <c r="K131" s="210" t="s">
        <v>139</v>
      </c>
      <c r="L131" s="141"/>
      <c r="M131" s="214"/>
      <c r="N131" s="215" t="s">
        <v>44</v>
      </c>
      <c r="Q131" s="216">
        <v>0</v>
      </c>
      <c r="R131" s="216">
        <f>$Q$131*$H$131</f>
        <v>0</v>
      </c>
      <c r="S131" s="216">
        <v>0</v>
      </c>
      <c r="T131" s="217">
        <f>$S$131*$H$131</f>
        <v>0</v>
      </c>
      <c r="AR131" s="136" t="s">
        <v>140</v>
      </c>
      <c r="AT131" s="136" t="s">
        <v>135</v>
      </c>
      <c r="AU131" s="136" t="s">
        <v>80</v>
      </c>
      <c r="AY131" s="140" t="s">
        <v>132</v>
      </c>
      <c r="BE131" s="218">
        <f>IF($N$131="základní",$J$131,0)</f>
        <v>0</v>
      </c>
      <c r="BF131" s="218">
        <f>IF($N$131="snížená",$J$131,0)</f>
        <v>0</v>
      </c>
      <c r="BG131" s="218">
        <f>IF($N$131="zákl. přenesená",$J$131,0)</f>
        <v>0</v>
      </c>
      <c r="BH131" s="218">
        <f>IF($N$131="sníž. přenesená",$J$131,0)</f>
        <v>0</v>
      </c>
      <c r="BI131" s="218">
        <f>IF($N$131="nulová",$J$131,0)</f>
        <v>0</v>
      </c>
      <c r="BJ131" s="136" t="s">
        <v>22</v>
      </c>
      <c r="BK131" s="218">
        <f>ROUND($I$131*$H$131,2)</f>
        <v>0</v>
      </c>
      <c r="BL131" s="136" t="s">
        <v>140</v>
      </c>
      <c r="BM131" s="136" t="s">
        <v>165</v>
      </c>
    </row>
    <row r="132" spans="2:47" s="140" customFormat="1" ht="16.5" customHeight="1">
      <c r="B132" s="141"/>
      <c r="D132" s="219" t="s">
        <v>141</v>
      </c>
      <c r="F132" s="220" t="s">
        <v>164</v>
      </c>
      <c r="I132" s="230"/>
      <c r="L132" s="141"/>
      <c r="M132" s="221"/>
      <c r="T132" s="222"/>
      <c r="AT132" s="140" t="s">
        <v>141</v>
      </c>
      <c r="AU132" s="140" t="s">
        <v>80</v>
      </c>
    </row>
    <row r="133" spans="2:47" s="140" customFormat="1" ht="44.25" customHeight="1">
      <c r="B133" s="141"/>
      <c r="D133" s="232" t="s">
        <v>142</v>
      </c>
      <c r="F133" s="233" t="s">
        <v>166</v>
      </c>
      <c r="I133" s="230"/>
      <c r="L133" s="141"/>
      <c r="M133" s="221"/>
      <c r="T133" s="222"/>
      <c r="AT133" s="140" t="s">
        <v>142</v>
      </c>
      <c r="AU133" s="140" t="s">
        <v>80</v>
      </c>
    </row>
    <row r="134" spans="2:65" s="140" customFormat="1" ht="15.75" customHeight="1">
      <c r="B134" s="141"/>
      <c r="C134" s="208" t="s">
        <v>156</v>
      </c>
      <c r="D134" s="208" t="s">
        <v>135</v>
      </c>
      <c r="E134" s="209" t="s">
        <v>167</v>
      </c>
      <c r="F134" s="210" t="s">
        <v>168</v>
      </c>
      <c r="G134" s="211" t="s">
        <v>155</v>
      </c>
      <c r="H134" s="212">
        <v>1386</v>
      </c>
      <c r="I134" s="229"/>
      <c r="J134" s="213">
        <f>ROUND($I$134*$H$134,2)</f>
        <v>0</v>
      </c>
      <c r="K134" s="210" t="s">
        <v>139</v>
      </c>
      <c r="L134" s="141"/>
      <c r="M134" s="214"/>
      <c r="N134" s="215" t="s">
        <v>44</v>
      </c>
      <c r="Q134" s="216">
        <v>0</v>
      </c>
      <c r="R134" s="216">
        <f>$Q$134*$H$134</f>
        <v>0</v>
      </c>
      <c r="S134" s="216">
        <v>0</v>
      </c>
      <c r="T134" s="217">
        <f>$S$134*$H$134</f>
        <v>0</v>
      </c>
      <c r="AR134" s="136" t="s">
        <v>140</v>
      </c>
      <c r="AT134" s="136" t="s">
        <v>135</v>
      </c>
      <c r="AU134" s="136" t="s">
        <v>80</v>
      </c>
      <c r="AY134" s="140" t="s">
        <v>132</v>
      </c>
      <c r="BE134" s="218">
        <f>IF($N$134="základní",$J$134,0)</f>
        <v>0</v>
      </c>
      <c r="BF134" s="218">
        <f>IF($N$134="snížená",$J$134,0)</f>
        <v>0</v>
      </c>
      <c r="BG134" s="218">
        <f>IF($N$134="zákl. přenesená",$J$134,0)</f>
        <v>0</v>
      </c>
      <c r="BH134" s="218">
        <f>IF($N$134="sníž. přenesená",$J$134,0)</f>
        <v>0</v>
      </c>
      <c r="BI134" s="218">
        <f>IF($N$134="nulová",$J$134,0)</f>
        <v>0</v>
      </c>
      <c r="BJ134" s="136" t="s">
        <v>22</v>
      </c>
      <c r="BK134" s="218">
        <f>ROUND($I$134*$H$134,2)</f>
        <v>0</v>
      </c>
      <c r="BL134" s="136" t="s">
        <v>140</v>
      </c>
      <c r="BM134" s="136" t="s">
        <v>169</v>
      </c>
    </row>
    <row r="135" spans="2:47" s="140" customFormat="1" ht="16.5" customHeight="1">
      <c r="B135" s="141"/>
      <c r="D135" s="219" t="s">
        <v>141</v>
      </c>
      <c r="F135" s="220" t="s">
        <v>168</v>
      </c>
      <c r="I135" s="230"/>
      <c r="L135" s="141"/>
      <c r="M135" s="221"/>
      <c r="T135" s="222"/>
      <c r="AT135" s="140" t="s">
        <v>141</v>
      </c>
      <c r="AU135" s="140" t="s">
        <v>80</v>
      </c>
    </row>
    <row r="136" spans="2:47" s="140" customFormat="1" ht="44.25" customHeight="1">
      <c r="B136" s="141"/>
      <c r="D136" s="232" t="s">
        <v>142</v>
      </c>
      <c r="F136" s="233" t="s">
        <v>170</v>
      </c>
      <c r="I136" s="230"/>
      <c r="L136" s="141"/>
      <c r="M136" s="221"/>
      <c r="T136" s="222"/>
      <c r="AT136" s="140" t="s">
        <v>142</v>
      </c>
      <c r="AU136" s="140" t="s">
        <v>80</v>
      </c>
    </row>
    <row r="137" spans="2:51" s="140" customFormat="1" ht="15.75" customHeight="1">
      <c r="B137" s="234"/>
      <c r="D137" s="232" t="s">
        <v>144</v>
      </c>
      <c r="E137" s="235"/>
      <c r="F137" s="236" t="s">
        <v>171</v>
      </c>
      <c r="H137" s="237">
        <v>1386</v>
      </c>
      <c r="I137" s="230"/>
      <c r="L137" s="234"/>
      <c r="M137" s="238"/>
      <c r="T137" s="239"/>
      <c r="AT137" s="235" t="s">
        <v>144</v>
      </c>
      <c r="AU137" s="235" t="s">
        <v>80</v>
      </c>
      <c r="AV137" s="235" t="s">
        <v>80</v>
      </c>
      <c r="AW137" s="235" t="s">
        <v>97</v>
      </c>
      <c r="AX137" s="235" t="s">
        <v>73</v>
      </c>
      <c r="AY137" s="235" t="s">
        <v>132</v>
      </c>
    </row>
    <row r="138" spans="2:51" s="140" customFormat="1" ht="15.75" customHeight="1">
      <c r="B138" s="240"/>
      <c r="D138" s="232" t="s">
        <v>144</v>
      </c>
      <c r="E138" s="241"/>
      <c r="F138" s="242" t="s">
        <v>146</v>
      </c>
      <c r="H138" s="243">
        <v>1386</v>
      </c>
      <c r="I138" s="230"/>
      <c r="L138" s="240"/>
      <c r="M138" s="244"/>
      <c r="T138" s="245"/>
      <c r="AT138" s="241" t="s">
        <v>144</v>
      </c>
      <c r="AU138" s="241" t="s">
        <v>80</v>
      </c>
      <c r="AV138" s="241" t="s">
        <v>140</v>
      </c>
      <c r="AW138" s="241" t="s">
        <v>97</v>
      </c>
      <c r="AX138" s="241" t="s">
        <v>22</v>
      </c>
      <c r="AY138" s="241" t="s">
        <v>132</v>
      </c>
    </row>
    <row r="139" spans="2:65" s="140" customFormat="1" ht="15.75" customHeight="1">
      <c r="B139" s="141"/>
      <c r="C139" s="208" t="s">
        <v>161</v>
      </c>
      <c r="D139" s="208" t="s">
        <v>135</v>
      </c>
      <c r="E139" s="209" t="s">
        <v>172</v>
      </c>
      <c r="F139" s="210" t="s">
        <v>173</v>
      </c>
      <c r="G139" s="211" t="s">
        <v>155</v>
      </c>
      <c r="H139" s="212">
        <v>138.6</v>
      </c>
      <c r="I139" s="229"/>
      <c r="J139" s="213">
        <f>ROUND($I$139*$H$139,2)</f>
        <v>0</v>
      </c>
      <c r="K139" s="210" t="s">
        <v>139</v>
      </c>
      <c r="L139" s="141"/>
      <c r="M139" s="214"/>
      <c r="N139" s="215" t="s">
        <v>44</v>
      </c>
      <c r="Q139" s="216">
        <v>0</v>
      </c>
      <c r="R139" s="216">
        <f>$Q$139*$H$139</f>
        <v>0</v>
      </c>
      <c r="S139" s="216">
        <v>0</v>
      </c>
      <c r="T139" s="217">
        <f>$S$139*$H$139</f>
        <v>0</v>
      </c>
      <c r="AR139" s="136" t="s">
        <v>140</v>
      </c>
      <c r="AT139" s="136" t="s">
        <v>135</v>
      </c>
      <c r="AU139" s="136" t="s">
        <v>80</v>
      </c>
      <c r="AY139" s="140" t="s">
        <v>132</v>
      </c>
      <c r="BE139" s="218">
        <f>IF($N$139="základní",$J$139,0)</f>
        <v>0</v>
      </c>
      <c r="BF139" s="218">
        <f>IF($N$139="snížená",$J$139,0)</f>
        <v>0</v>
      </c>
      <c r="BG139" s="218">
        <f>IF($N$139="zákl. přenesená",$J$139,0)</f>
        <v>0</v>
      </c>
      <c r="BH139" s="218">
        <f>IF($N$139="sníž. přenesená",$J$139,0)</f>
        <v>0</v>
      </c>
      <c r="BI139" s="218">
        <f>IF($N$139="nulová",$J$139,0)</f>
        <v>0</v>
      </c>
      <c r="BJ139" s="136" t="s">
        <v>22</v>
      </c>
      <c r="BK139" s="218">
        <f>ROUND($I$139*$H$139,2)</f>
        <v>0</v>
      </c>
      <c r="BL139" s="136" t="s">
        <v>140</v>
      </c>
      <c r="BM139" s="136" t="s">
        <v>27</v>
      </c>
    </row>
    <row r="140" spans="2:47" s="140" customFormat="1" ht="16.5" customHeight="1">
      <c r="B140" s="141"/>
      <c r="D140" s="219" t="s">
        <v>141</v>
      </c>
      <c r="F140" s="220" t="s">
        <v>173</v>
      </c>
      <c r="I140" s="230"/>
      <c r="L140" s="141"/>
      <c r="M140" s="221"/>
      <c r="T140" s="222"/>
      <c r="AT140" s="140" t="s">
        <v>141</v>
      </c>
      <c r="AU140" s="140" t="s">
        <v>80</v>
      </c>
    </row>
    <row r="141" spans="2:47" s="140" customFormat="1" ht="30.75" customHeight="1">
      <c r="B141" s="141"/>
      <c r="D141" s="232" t="s">
        <v>142</v>
      </c>
      <c r="F141" s="233" t="s">
        <v>174</v>
      </c>
      <c r="I141" s="230"/>
      <c r="L141" s="141"/>
      <c r="M141" s="221"/>
      <c r="T141" s="222"/>
      <c r="AT141" s="140" t="s">
        <v>142</v>
      </c>
      <c r="AU141" s="140" t="s">
        <v>80</v>
      </c>
    </row>
    <row r="142" spans="2:65" s="140" customFormat="1" ht="15.75" customHeight="1">
      <c r="B142" s="141"/>
      <c r="C142" s="208" t="s">
        <v>165</v>
      </c>
      <c r="D142" s="208" t="s">
        <v>135</v>
      </c>
      <c r="E142" s="209" t="s">
        <v>175</v>
      </c>
      <c r="F142" s="210" t="s">
        <v>176</v>
      </c>
      <c r="G142" s="211" t="s">
        <v>177</v>
      </c>
      <c r="H142" s="212">
        <v>200.97</v>
      </c>
      <c r="I142" s="229"/>
      <c r="J142" s="213">
        <f>ROUND($I$142*$H$142,2)</f>
        <v>0</v>
      </c>
      <c r="K142" s="210" t="s">
        <v>139</v>
      </c>
      <c r="L142" s="141"/>
      <c r="M142" s="214"/>
      <c r="N142" s="215" t="s">
        <v>44</v>
      </c>
      <c r="Q142" s="216">
        <v>0</v>
      </c>
      <c r="R142" s="216">
        <f>$Q$142*$H$142</f>
        <v>0</v>
      </c>
      <c r="S142" s="216">
        <v>0</v>
      </c>
      <c r="T142" s="217">
        <f>$S$142*$H$142</f>
        <v>0</v>
      </c>
      <c r="AR142" s="136" t="s">
        <v>140</v>
      </c>
      <c r="AT142" s="136" t="s">
        <v>135</v>
      </c>
      <c r="AU142" s="136" t="s">
        <v>80</v>
      </c>
      <c r="AY142" s="140" t="s">
        <v>132</v>
      </c>
      <c r="BE142" s="218">
        <f>IF($N$142="základní",$J$142,0)</f>
        <v>0</v>
      </c>
      <c r="BF142" s="218">
        <f>IF($N$142="snížená",$J$142,0)</f>
        <v>0</v>
      </c>
      <c r="BG142" s="218">
        <f>IF($N$142="zákl. přenesená",$J$142,0)</f>
        <v>0</v>
      </c>
      <c r="BH142" s="218">
        <f>IF($N$142="sníž. přenesená",$J$142,0)</f>
        <v>0</v>
      </c>
      <c r="BI142" s="218">
        <f>IF($N$142="nulová",$J$142,0)</f>
        <v>0</v>
      </c>
      <c r="BJ142" s="136" t="s">
        <v>22</v>
      </c>
      <c r="BK142" s="218">
        <f>ROUND($I$142*$H$142,2)</f>
        <v>0</v>
      </c>
      <c r="BL142" s="136" t="s">
        <v>140</v>
      </c>
      <c r="BM142" s="136" t="s">
        <v>178</v>
      </c>
    </row>
    <row r="143" spans="2:47" s="140" customFormat="1" ht="16.5" customHeight="1">
      <c r="B143" s="141"/>
      <c r="D143" s="219" t="s">
        <v>141</v>
      </c>
      <c r="F143" s="220" t="s">
        <v>179</v>
      </c>
      <c r="I143" s="230"/>
      <c r="L143" s="141"/>
      <c r="M143" s="221"/>
      <c r="T143" s="222"/>
      <c r="AT143" s="140" t="s">
        <v>141</v>
      </c>
      <c r="AU143" s="140" t="s">
        <v>80</v>
      </c>
    </row>
    <row r="144" spans="2:51" s="140" customFormat="1" ht="15.75" customHeight="1">
      <c r="B144" s="234"/>
      <c r="D144" s="232" t="s">
        <v>144</v>
      </c>
      <c r="E144" s="235"/>
      <c r="F144" s="236" t="s">
        <v>180</v>
      </c>
      <c r="H144" s="237">
        <v>200.97</v>
      </c>
      <c r="I144" s="230"/>
      <c r="L144" s="234"/>
      <c r="M144" s="238"/>
      <c r="T144" s="239"/>
      <c r="AT144" s="235" t="s">
        <v>144</v>
      </c>
      <c r="AU144" s="235" t="s">
        <v>80</v>
      </c>
      <c r="AV144" s="235" t="s">
        <v>80</v>
      </c>
      <c r="AW144" s="235" t="s">
        <v>97</v>
      </c>
      <c r="AX144" s="235" t="s">
        <v>73</v>
      </c>
      <c r="AY144" s="235" t="s">
        <v>132</v>
      </c>
    </row>
    <row r="145" spans="2:51" s="140" customFormat="1" ht="15.75" customHeight="1">
      <c r="B145" s="240"/>
      <c r="D145" s="232" t="s">
        <v>144</v>
      </c>
      <c r="E145" s="241"/>
      <c r="F145" s="242" t="s">
        <v>146</v>
      </c>
      <c r="H145" s="243">
        <v>200.97</v>
      </c>
      <c r="I145" s="230"/>
      <c r="L145" s="240"/>
      <c r="M145" s="244"/>
      <c r="T145" s="245"/>
      <c r="AT145" s="241" t="s">
        <v>144</v>
      </c>
      <c r="AU145" s="241" t="s">
        <v>80</v>
      </c>
      <c r="AV145" s="241" t="s">
        <v>140</v>
      </c>
      <c r="AW145" s="241" t="s">
        <v>97</v>
      </c>
      <c r="AX145" s="241" t="s">
        <v>22</v>
      </c>
      <c r="AY145" s="241" t="s">
        <v>132</v>
      </c>
    </row>
    <row r="146" spans="2:63" s="197" customFormat="1" ht="37.5" customHeight="1">
      <c r="B146" s="198"/>
      <c r="D146" s="199" t="s">
        <v>72</v>
      </c>
      <c r="E146" s="200" t="s">
        <v>181</v>
      </c>
      <c r="F146" s="200" t="s">
        <v>182</v>
      </c>
      <c r="I146" s="231"/>
      <c r="J146" s="201">
        <f>$BK$146</f>
        <v>0</v>
      </c>
      <c r="L146" s="198"/>
      <c r="M146" s="202"/>
      <c r="P146" s="203">
        <f>$P$147+$P$190</f>
        <v>0</v>
      </c>
      <c r="R146" s="203">
        <f>$R$147+$R$190</f>
        <v>0.06162840000000001</v>
      </c>
      <c r="T146" s="204">
        <f>$T$147+$T$190</f>
        <v>0</v>
      </c>
      <c r="AR146" s="199" t="s">
        <v>22</v>
      </c>
      <c r="AT146" s="199" t="s">
        <v>72</v>
      </c>
      <c r="AU146" s="199" t="s">
        <v>73</v>
      </c>
      <c r="AY146" s="199" t="s">
        <v>132</v>
      </c>
      <c r="BK146" s="205">
        <f>$BK$147+$BK$190</f>
        <v>0</v>
      </c>
    </row>
    <row r="147" spans="2:63" s="197" customFormat="1" ht="21" customHeight="1">
      <c r="B147" s="198"/>
      <c r="D147" s="199" t="s">
        <v>72</v>
      </c>
      <c r="E147" s="206" t="s">
        <v>183</v>
      </c>
      <c r="F147" s="206" t="s">
        <v>184</v>
      </c>
      <c r="I147" s="231"/>
      <c r="J147" s="207">
        <f>$BK$147</f>
        <v>0</v>
      </c>
      <c r="L147" s="198"/>
      <c r="M147" s="202"/>
      <c r="P147" s="203">
        <f>SUM($P$148:$P$189)</f>
        <v>0</v>
      </c>
      <c r="R147" s="203">
        <f>SUM($R$148:$R$189)</f>
        <v>0.06162840000000001</v>
      </c>
      <c r="T147" s="204">
        <f>SUM($T$148:$T$189)</f>
        <v>0</v>
      </c>
      <c r="AR147" s="199" t="s">
        <v>22</v>
      </c>
      <c r="AT147" s="199" t="s">
        <v>72</v>
      </c>
      <c r="AU147" s="199" t="s">
        <v>22</v>
      </c>
      <c r="AY147" s="199" t="s">
        <v>132</v>
      </c>
      <c r="BK147" s="205">
        <f>SUM($BK$148:$BK$189)</f>
        <v>0</v>
      </c>
    </row>
    <row r="148" spans="2:65" s="140" customFormat="1" ht="15.75" customHeight="1">
      <c r="B148" s="141"/>
      <c r="C148" s="208" t="s">
        <v>169</v>
      </c>
      <c r="D148" s="208" t="s">
        <v>135</v>
      </c>
      <c r="E148" s="209" t="s">
        <v>185</v>
      </c>
      <c r="F148" s="210" t="s">
        <v>186</v>
      </c>
      <c r="G148" s="211" t="s">
        <v>155</v>
      </c>
      <c r="H148" s="212">
        <v>9.664</v>
      </c>
      <c r="I148" s="229"/>
      <c r="J148" s="213">
        <f>ROUND($I$148*$H$148,2)</f>
        <v>0</v>
      </c>
      <c r="K148" s="210" t="s">
        <v>139</v>
      </c>
      <c r="L148" s="141"/>
      <c r="M148" s="214"/>
      <c r="N148" s="215" t="s">
        <v>44</v>
      </c>
      <c r="Q148" s="216">
        <v>0</v>
      </c>
      <c r="R148" s="216">
        <f>$Q$148*$H$148</f>
        <v>0</v>
      </c>
      <c r="S148" s="216">
        <v>0</v>
      </c>
      <c r="T148" s="217">
        <f>$S$148*$H$148</f>
        <v>0</v>
      </c>
      <c r="AR148" s="136" t="s">
        <v>140</v>
      </c>
      <c r="AT148" s="136" t="s">
        <v>135</v>
      </c>
      <c r="AU148" s="136" t="s">
        <v>80</v>
      </c>
      <c r="AY148" s="140" t="s">
        <v>132</v>
      </c>
      <c r="BE148" s="218">
        <f>IF($N$148="základní",$J$148,0)</f>
        <v>0</v>
      </c>
      <c r="BF148" s="218">
        <f>IF($N$148="snížená",$J$148,0)</f>
        <v>0</v>
      </c>
      <c r="BG148" s="218">
        <f>IF($N$148="zákl. přenesená",$J$148,0)</f>
        <v>0</v>
      </c>
      <c r="BH148" s="218">
        <f>IF($N$148="sníž. přenesená",$J$148,0)</f>
        <v>0</v>
      </c>
      <c r="BI148" s="218">
        <f>IF($N$148="nulová",$J$148,0)</f>
        <v>0</v>
      </c>
      <c r="BJ148" s="136" t="s">
        <v>22</v>
      </c>
      <c r="BK148" s="218">
        <f>ROUND($I$148*$H$148,2)</f>
        <v>0</v>
      </c>
      <c r="BL148" s="136" t="s">
        <v>140</v>
      </c>
      <c r="BM148" s="136" t="s">
        <v>187</v>
      </c>
    </row>
    <row r="149" spans="2:47" s="140" customFormat="1" ht="27" customHeight="1">
      <c r="B149" s="141"/>
      <c r="D149" s="219" t="s">
        <v>141</v>
      </c>
      <c r="F149" s="220" t="s">
        <v>188</v>
      </c>
      <c r="I149" s="230"/>
      <c r="L149" s="141"/>
      <c r="M149" s="221"/>
      <c r="T149" s="222"/>
      <c r="AT149" s="140" t="s">
        <v>141</v>
      </c>
      <c r="AU149" s="140" t="s">
        <v>80</v>
      </c>
    </row>
    <row r="150" spans="2:47" s="140" customFormat="1" ht="30.75" customHeight="1">
      <c r="B150" s="141"/>
      <c r="D150" s="232" t="s">
        <v>142</v>
      </c>
      <c r="F150" s="233" t="s">
        <v>189</v>
      </c>
      <c r="I150" s="230"/>
      <c r="L150" s="141"/>
      <c r="M150" s="221"/>
      <c r="T150" s="222"/>
      <c r="AT150" s="140" t="s">
        <v>142</v>
      </c>
      <c r="AU150" s="140" t="s">
        <v>80</v>
      </c>
    </row>
    <row r="151" spans="2:51" s="140" customFormat="1" ht="15.75" customHeight="1">
      <c r="B151" s="234"/>
      <c r="D151" s="232" t="s">
        <v>144</v>
      </c>
      <c r="E151" s="235"/>
      <c r="F151" s="236" t="s">
        <v>190</v>
      </c>
      <c r="H151" s="237">
        <v>9.6638875</v>
      </c>
      <c r="I151" s="230"/>
      <c r="L151" s="234"/>
      <c r="M151" s="238"/>
      <c r="T151" s="239"/>
      <c r="AT151" s="235" t="s">
        <v>144</v>
      </c>
      <c r="AU151" s="235" t="s">
        <v>80</v>
      </c>
      <c r="AV151" s="235" t="s">
        <v>80</v>
      </c>
      <c r="AW151" s="235" t="s">
        <v>97</v>
      </c>
      <c r="AX151" s="235" t="s">
        <v>73</v>
      </c>
      <c r="AY151" s="235" t="s">
        <v>132</v>
      </c>
    </row>
    <row r="152" spans="2:51" s="140" customFormat="1" ht="15.75" customHeight="1">
      <c r="B152" s="240"/>
      <c r="D152" s="232" t="s">
        <v>144</v>
      </c>
      <c r="E152" s="241"/>
      <c r="F152" s="242" t="s">
        <v>146</v>
      </c>
      <c r="H152" s="243">
        <v>9.6638875</v>
      </c>
      <c r="I152" s="230"/>
      <c r="L152" s="240"/>
      <c r="M152" s="244"/>
      <c r="T152" s="245"/>
      <c r="AT152" s="241" t="s">
        <v>144</v>
      </c>
      <c r="AU152" s="241" t="s">
        <v>80</v>
      </c>
      <c r="AV152" s="241" t="s">
        <v>140</v>
      </c>
      <c r="AW152" s="241" t="s">
        <v>97</v>
      </c>
      <c r="AX152" s="241" t="s">
        <v>22</v>
      </c>
      <c r="AY152" s="241" t="s">
        <v>132</v>
      </c>
    </row>
    <row r="153" spans="2:65" s="140" customFormat="1" ht="15.75" customHeight="1">
      <c r="B153" s="141"/>
      <c r="C153" s="208" t="s">
        <v>27</v>
      </c>
      <c r="D153" s="208" t="s">
        <v>135</v>
      </c>
      <c r="E153" s="209" t="s">
        <v>191</v>
      </c>
      <c r="F153" s="210" t="s">
        <v>192</v>
      </c>
      <c r="G153" s="211" t="s">
        <v>193</v>
      </c>
      <c r="H153" s="212">
        <v>53</v>
      </c>
      <c r="I153" s="229"/>
      <c r="J153" s="213">
        <f>ROUND($I$153*$H$153,2)</f>
        <v>0</v>
      </c>
      <c r="K153" s="210" t="s">
        <v>139</v>
      </c>
      <c r="L153" s="141"/>
      <c r="M153" s="214"/>
      <c r="N153" s="215" t="s">
        <v>44</v>
      </c>
      <c r="Q153" s="216">
        <v>0.0011628</v>
      </c>
      <c r="R153" s="216">
        <f>$Q$153*$H$153</f>
        <v>0.06162840000000001</v>
      </c>
      <c r="S153" s="216">
        <v>0</v>
      </c>
      <c r="T153" s="217">
        <f>$S$153*$H$153</f>
        <v>0</v>
      </c>
      <c r="AR153" s="136" t="s">
        <v>140</v>
      </c>
      <c r="AT153" s="136" t="s">
        <v>135</v>
      </c>
      <c r="AU153" s="136" t="s">
        <v>80</v>
      </c>
      <c r="AY153" s="140" t="s">
        <v>132</v>
      </c>
      <c r="BE153" s="218">
        <f>IF($N$153="základní",$J$153,0)</f>
        <v>0</v>
      </c>
      <c r="BF153" s="218">
        <f>IF($N$153="snížená",$J$153,0)</f>
        <v>0</v>
      </c>
      <c r="BG153" s="218">
        <f>IF($N$153="zákl. přenesená",$J$153,0)</f>
        <v>0</v>
      </c>
      <c r="BH153" s="218">
        <f>IF($N$153="sníž. přenesená",$J$153,0)</f>
        <v>0</v>
      </c>
      <c r="BI153" s="218">
        <f>IF($N$153="nulová",$J$153,0)</f>
        <v>0</v>
      </c>
      <c r="BJ153" s="136" t="s">
        <v>22</v>
      </c>
      <c r="BK153" s="218">
        <f>ROUND($I$153*$H$153,2)</f>
        <v>0</v>
      </c>
      <c r="BL153" s="136" t="s">
        <v>140</v>
      </c>
      <c r="BM153" s="136" t="s">
        <v>194</v>
      </c>
    </row>
    <row r="154" spans="2:47" s="140" customFormat="1" ht="16.5" customHeight="1">
      <c r="B154" s="141"/>
      <c r="D154" s="219" t="s">
        <v>141</v>
      </c>
      <c r="F154" s="220" t="s">
        <v>192</v>
      </c>
      <c r="I154" s="230"/>
      <c r="L154" s="141"/>
      <c r="M154" s="221"/>
      <c r="T154" s="222"/>
      <c r="AT154" s="140" t="s">
        <v>141</v>
      </c>
      <c r="AU154" s="140" t="s">
        <v>80</v>
      </c>
    </row>
    <row r="155" spans="2:47" s="140" customFormat="1" ht="30.75" customHeight="1">
      <c r="B155" s="141"/>
      <c r="D155" s="232" t="s">
        <v>142</v>
      </c>
      <c r="F155" s="233" t="s">
        <v>195</v>
      </c>
      <c r="I155" s="230"/>
      <c r="L155" s="141"/>
      <c r="M155" s="221"/>
      <c r="T155" s="222"/>
      <c r="AT155" s="140" t="s">
        <v>142</v>
      </c>
      <c r="AU155" s="140" t="s">
        <v>80</v>
      </c>
    </row>
    <row r="156" spans="2:51" s="140" customFormat="1" ht="15.75" customHeight="1">
      <c r="B156" s="234"/>
      <c r="D156" s="232" t="s">
        <v>144</v>
      </c>
      <c r="E156" s="235"/>
      <c r="F156" s="236" t="s">
        <v>196</v>
      </c>
      <c r="H156" s="237">
        <v>53</v>
      </c>
      <c r="I156" s="230"/>
      <c r="L156" s="234"/>
      <c r="M156" s="238"/>
      <c r="T156" s="239"/>
      <c r="AT156" s="235" t="s">
        <v>144</v>
      </c>
      <c r="AU156" s="235" t="s">
        <v>80</v>
      </c>
      <c r="AV156" s="235" t="s">
        <v>80</v>
      </c>
      <c r="AW156" s="235" t="s">
        <v>97</v>
      </c>
      <c r="AX156" s="235" t="s">
        <v>73</v>
      </c>
      <c r="AY156" s="235" t="s">
        <v>132</v>
      </c>
    </row>
    <row r="157" spans="2:51" s="140" customFormat="1" ht="15.75" customHeight="1">
      <c r="B157" s="240"/>
      <c r="D157" s="232" t="s">
        <v>144</v>
      </c>
      <c r="E157" s="241"/>
      <c r="F157" s="242" t="s">
        <v>146</v>
      </c>
      <c r="H157" s="243">
        <v>53</v>
      </c>
      <c r="I157" s="230"/>
      <c r="L157" s="240"/>
      <c r="M157" s="244"/>
      <c r="T157" s="245"/>
      <c r="AT157" s="241" t="s">
        <v>144</v>
      </c>
      <c r="AU157" s="241" t="s">
        <v>80</v>
      </c>
      <c r="AV157" s="241" t="s">
        <v>140</v>
      </c>
      <c r="AW157" s="241" t="s">
        <v>97</v>
      </c>
      <c r="AX157" s="241" t="s">
        <v>22</v>
      </c>
      <c r="AY157" s="241" t="s">
        <v>132</v>
      </c>
    </row>
    <row r="158" spans="2:65" s="140" customFormat="1" ht="15.75" customHeight="1">
      <c r="B158" s="141"/>
      <c r="C158" s="208" t="s">
        <v>178</v>
      </c>
      <c r="D158" s="208" t="s">
        <v>135</v>
      </c>
      <c r="E158" s="209" t="s">
        <v>197</v>
      </c>
      <c r="F158" s="210" t="s">
        <v>198</v>
      </c>
      <c r="G158" s="211" t="s">
        <v>199</v>
      </c>
      <c r="H158" s="212">
        <v>223.61</v>
      </c>
      <c r="I158" s="229"/>
      <c r="J158" s="213">
        <f>ROUND($I$158*$H$158,2)</f>
        <v>0</v>
      </c>
      <c r="K158" s="210" t="s">
        <v>139</v>
      </c>
      <c r="L158" s="141"/>
      <c r="M158" s="214"/>
      <c r="N158" s="215" t="s">
        <v>44</v>
      </c>
      <c r="Q158" s="216">
        <v>0</v>
      </c>
      <c r="R158" s="216">
        <f>$Q$158*$H$158</f>
        <v>0</v>
      </c>
      <c r="S158" s="216">
        <v>0</v>
      </c>
      <c r="T158" s="217">
        <f>$S$158*$H$158</f>
        <v>0</v>
      </c>
      <c r="AR158" s="136" t="s">
        <v>140</v>
      </c>
      <c r="AT158" s="136" t="s">
        <v>135</v>
      </c>
      <c r="AU158" s="136" t="s">
        <v>80</v>
      </c>
      <c r="AY158" s="140" t="s">
        <v>132</v>
      </c>
      <c r="BE158" s="218">
        <f>IF($N$158="základní",$J$158,0)</f>
        <v>0</v>
      </c>
      <c r="BF158" s="218">
        <f>IF($N$158="snížená",$J$158,0)</f>
        <v>0</v>
      </c>
      <c r="BG158" s="218">
        <f>IF($N$158="zákl. přenesená",$J$158,0)</f>
        <v>0</v>
      </c>
      <c r="BH158" s="218">
        <f>IF($N$158="sníž. přenesená",$J$158,0)</f>
        <v>0</v>
      </c>
      <c r="BI158" s="218">
        <f>IF($N$158="nulová",$J$158,0)</f>
        <v>0</v>
      </c>
      <c r="BJ158" s="136" t="s">
        <v>22</v>
      </c>
      <c r="BK158" s="218">
        <f>ROUND($I$158*$H$158,2)</f>
        <v>0</v>
      </c>
      <c r="BL158" s="136" t="s">
        <v>140</v>
      </c>
      <c r="BM158" s="136" t="s">
        <v>9</v>
      </c>
    </row>
    <row r="159" spans="2:47" s="140" customFormat="1" ht="16.5" customHeight="1">
      <c r="B159" s="141"/>
      <c r="D159" s="219" t="s">
        <v>141</v>
      </c>
      <c r="F159" s="220" t="s">
        <v>198</v>
      </c>
      <c r="I159" s="230"/>
      <c r="L159" s="141"/>
      <c r="M159" s="221"/>
      <c r="T159" s="222"/>
      <c r="AT159" s="140" t="s">
        <v>141</v>
      </c>
      <c r="AU159" s="140" t="s">
        <v>80</v>
      </c>
    </row>
    <row r="160" spans="2:47" s="140" customFormat="1" ht="44.25" customHeight="1">
      <c r="B160" s="141"/>
      <c r="D160" s="232" t="s">
        <v>142</v>
      </c>
      <c r="F160" s="233" t="s">
        <v>200</v>
      </c>
      <c r="I160" s="230"/>
      <c r="L160" s="141"/>
      <c r="M160" s="221"/>
      <c r="T160" s="222"/>
      <c r="AT160" s="140" t="s">
        <v>142</v>
      </c>
      <c r="AU160" s="140" t="s">
        <v>80</v>
      </c>
    </row>
    <row r="161" spans="2:51" s="140" customFormat="1" ht="15.75" customHeight="1">
      <c r="B161" s="234"/>
      <c r="D161" s="232" t="s">
        <v>144</v>
      </c>
      <c r="E161" s="235"/>
      <c r="F161" s="236" t="s">
        <v>201</v>
      </c>
      <c r="H161" s="237">
        <v>74.55</v>
      </c>
      <c r="I161" s="230"/>
      <c r="L161" s="234"/>
      <c r="M161" s="238"/>
      <c r="T161" s="239"/>
      <c r="AT161" s="235" t="s">
        <v>144</v>
      </c>
      <c r="AU161" s="235" t="s">
        <v>80</v>
      </c>
      <c r="AV161" s="235" t="s">
        <v>80</v>
      </c>
      <c r="AW161" s="235" t="s">
        <v>97</v>
      </c>
      <c r="AX161" s="235" t="s">
        <v>73</v>
      </c>
      <c r="AY161" s="235" t="s">
        <v>132</v>
      </c>
    </row>
    <row r="162" spans="2:51" s="140" customFormat="1" ht="15.75" customHeight="1">
      <c r="B162" s="234"/>
      <c r="D162" s="232" t="s">
        <v>144</v>
      </c>
      <c r="E162" s="235"/>
      <c r="F162" s="236" t="s">
        <v>202</v>
      </c>
      <c r="H162" s="237">
        <v>149.06</v>
      </c>
      <c r="I162" s="230"/>
      <c r="L162" s="234"/>
      <c r="M162" s="238"/>
      <c r="T162" s="239"/>
      <c r="AT162" s="235" t="s">
        <v>144</v>
      </c>
      <c r="AU162" s="235" t="s">
        <v>80</v>
      </c>
      <c r="AV162" s="235" t="s">
        <v>80</v>
      </c>
      <c r="AW162" s="235" t="s">
        <v>97</v>
      </c>
      <c r="AX162" s="235" t="s">
        <v>73</v>
      </c>
      <c r="AY162" s="235" t="s">
        <v>132</v>
      </c>
    </row>
    <row r="163" spans="2:51" s="140" customFormat="1" ht="15.75" customHeight="1">
      <c r="B163" s="240"/>
      <c r="D163" s="232" t="s">
        <v>144</v>
      </c>
      <c r="E163" s="241"/>
      <c r="F163" s="242" t="s">
        <v>146</v>
      </c>
      <c r="H163" s="243">
        <v>223.61</v>
      </c>
      <c r="I163" s="230"/>
      <c r="L163" s="240"/>
      <c r="M163" s="244"/>
      <c r="T163" s="245"/>
      <c r="AT163" s="241" t="s">
        <v>144</v>
      </c>
      <c r="AU163" s="241" t="s">
        <v>80</v>
      </c>
      <c r="AV163" s="241" t="s">
        <v>140</v>
      </c>
      <c r="AW163" s="241" t="s">
        <v>97</v>
      </c>
      <c r="AX163" s="241" t="s">
        <v>22</v>
      </c>
      <c r="AY163" s="241" t="s">
        <v>132</v>
      </c>
    </row>
    <row r="164" spans="2:65" s="140" customFormat="1" ht="15.75" customHeight="1">
      <c r="B164" s="141"/>
      <c r="C164" s="208" t="s">
        <v>203</v>
      </c>
      <c r="D164" s="208" t="s">
        <v>135</v>
      </c>
      <c r="E164" s="209" t="s">
        <v>204</v>
      </c>
      <c r="F164" s="210" t="s">
        <v>205</v>
      </c>
      <c r="G164" s="211" t="s">
        <v>155</v>
      </c>
      <c r="H164" s="212">
        <v>21.888</v>
      </c>
      <c r="I164" s="229"/>
      <c r="J164" s="213">
        <f>ROUND($I$164*$H$164,2)</f>
        <v>0</v>
      </c>
      <c r="K164" s="210"/>
      <c r="L164" s="141"/>
      <c r="M164" s="214"/>
      <c r="N164" s="215" t="s">
        <v>44</v>
      </c>
      <c r="Q164" s="216">
        <v>0</v>
      </c>
      <c r="R164" s="216">
        <f>$Q$164*$H$164</f>
        <v>0</v>
      </c>
      <c r="S164" s="216">
        <v>0</v>
      </c>
      <c r="T164" s="217">
        <f>$S$164*$H$164</f>
        <v>0</v>
      </c>
      <c r="AR164" s="136" t="s">
        <v>140</v>
      </c>
      <c r="AT164" s="136" t="s">
        <v>135</v>
      </c>
      <c r="AU164" s="136" t="s">
        <v>80</v>
      </c>
      <c r="AY164" s="140" t="s">
        <v>132</v>
      </c>
      <c r="BE164" s="218">
        <f>IF($N$164="základní",$J$164,0)</f>
        <v>0</v>
      </c>
      <c r="BF164" s="218">
        <f>IF($N$164="snížená",$J$164,0)</f>
        <v>0</v>
      </c>
      <c r="BG164" s="218">
        <f>IF($N$164="zákl. přenesená",$J$164,0)</f>
        <v>0</v>
      </c>
      <c r="BH164" s="218">
        <f>IF($N$164="sníž. přenesená",$J$164,0)</f>
        <v>0</v>
      </c>
      <c r="BI164" s="218">
        <f>IF($N$164="nulová",$J$164,0)</f>
        <v>0</v>
      </c>
      <c r="BJ164" s="136" t="s">
        <v>22</v>
      </c>
      <c r="BK164" s="218">
        <f>ROUND($I$164*$H$164,2)</f>
        <v>0</v>
      </c>
      <c r="BL164" s="136" t="s">
        <v>140</v>
      </c>
      <c r="BM164" s="136" t="s">
        <v>206</v>
      </c>
    </row>
    <row r="165" spans="2:47" s="140" customFormat="1" ht="16.5" customHeight="1">
      <c r="B165" s="141"/>
      <c r="D165" s="219" t="s">
        <v>141</v>
      </c>
      <c r="F165" s="220" t="s">
        <v>205</v>
      </c>
      <c r="I165" s="230"/>
      <c r="L165" s="141"/>
      <c r="M165" s="221"/>
      <c r="T165" s="222"/>
      <c r="AT165" s="140" t="s">
        <v>141</v>
      </c>
      <c r="AU165" s="140" t="s">
        <v>80</v>
      </c>
    </row>
    <row r="166" spans="2:51" s="140" customFormat="1" ht="15.75" customHeight="1">
      <c r="B166" s="234"/>
      <c r="D166" s="232" t="s">
        <v>144</v>
      </c>
      <c r="E166" s="235"/>
      <c r="F166" s="236" t="s">
        <v>207</v>
      </c>
      <c r="H166" s="237">
        <v>21.888</v>
      </c>
      <c r="I166" s="230"/>
      <c r="L166" s="234"/>
      <c r="M166" s="238"/>
      <c r="T166" s="239"/>
      <c r="AT166" s="235" t="s">
        <v>144</v>
      </c>
      <c r="AU166" s="235" t="s">
        <v>80</v>
      </c>
      <c r="AV166" s="235" t="s">
        <v>80</v>
      </c>
      <c r="AW166" s="235" t="s">
        <v>97</v>
      </c>
      <c r="AX166" s="235" t="s">
        <v>73</v>
      </c>
      <c r="AY166" s="235" t="s">
        <v>132</v>
      </c>
    </row>
    <row r="167" spans="2:51" s="140" customFormat="1" ht="15.75" customHeight="1">
      <c r="B167" s="240"/>
      <c r="D167" s="232" t="s">
        <v>144</v>
      </c>
      <c r="E167" s="241"/>
      <c r="F167" s="242" t="s">
        <v>146</v>
      </c>
      <c r="H167" s="243">
        <v>21.888</v>
      </c>
      <c r="I167" s="230"/>
      <c r="L167" s="240"/>
      <c r="M167" s="244"/>
      <c r="T167" s="245"/>
      <c r="AT167" s="241" t="s">
        <v>144</v>
      </c>
      <c r="AU167" s="241" t="s">
        <v>80</v>
      </c>
      <c r="AV167" s="241" t="s">
        <v>140</v>
      </c>
      <c r="AW167" s="241" t="s">
        <v>97</v>
      </c>
      <c r="AX167" s="241" t="s">
        <v>22</v>
      </c>
      <c r="AY167" s="241" t="s">
        <v>132</v>
      </c>
    </row>
    <row r="168" spans="2:65" s="140" customFormat="1" ht="15.75" customHeight="1">
      <c r="B168" s="141"/>
      <c r="C168" s="208" t="s">
        <v>187</v>
      </c>
      <c r="D168" s="208" t="s">
        <v>135</v>
      </c>
      <c r="E168" s="209" t="s">
        <v>208</v>
      </c>
      <c r="F168" s="210" t="s">
        <v>209</v>
      </c>
      <c r="G168" s="211" t="s">
        <v>155</v>
      </c>
      <c r="H168" s="212">
        <v>118.662</v>
      </c>
      <c r="I168" s="229"/>
      <c r="J168" s="213">
        <f>ROUND($I$168*$H$168,2)</f>
        <v>0</v>
      </c>
      <c r="K168" s="210"/>
      <c r="L168" s="141"/>
      <c r="M168" s="214"/>
      <c r="N168" s="215" t="s">
        <v>44</v>
      </c>
      <c r="Q168" s="216">
        <v>0</v>
      </c>
      <c r="R168" s="216">
        <f>$Q$168*$H$168</f>
        <v>0</v>
      </c>
      <c r="S168" s="216">
        <v>0</v>
      </c>
      <c r="T168" s="217">
        <f>$S$168*$H$168</f>
        <v>0</v>
      </c>
      <c r="AR168" s="136" t="s">
        <v>140</v>
      </c>
      <c r="AT168" s="136" t="s">
        <v>135</v>
      </c>
      <c r="AU168" s="136" t="s">
        <v>80</v>
      </c>
      <c r="AY168" s="140" t="s">
        <v>132</v>
      </c>
      <c r="BE168" s="218">
        <f>IF($N$168="základní",$J$168,0)</f>
        <v>0</v>
      </c>
      <c r="BF168" s="218">
        <f>IF($N$168="snížená",$J$168,0)</f>
        <v>0</v>
      </c>
      <c r="BG168" s="218">
        <f>IF($N$168="zákl. přenesená",$J$168,0)</f>
        <v>0</v>
      </c>
      <c r="BH168" s="218">
        <f>IF($N$168="sníž. přenesená",$J$168,0)</f>
        <v>0</v>
      </c>
      <c r="BI168" s="218">
        <f>IF($N$168="nulová",$J$168,0)</f>
        <v>0</v>
      </c>
      <c r="BJ168" s="136" t="s">
        <v>22</v>
      </c>
      <c r="BK168" s="218">
        <f>ROUND($I$168*$H$168,2)</f>
        <v>0</v>
      </c>
      <c r="BL168" s="136" t="s">
        <v>140</v>
      </c>
      <c r="BM168" s="136" t="s">
        <v>210</v>
      </c>
    </row>
    <row r="169" spans="2:47" s="140" customFormat="1" ht="16.5" customHeight="1">
      <c r="B169" s="141"/>
      <c r="D169" s="219" t="s">
        <v>141</v>
      </c>
      <c r="F169" s="220" t="s">
        <v>209</v>
      </c>
      <c r="I169" s="230"/>
      <c r="L169" s="141"/>
      <c r="M169" s="221"/>
      <c r="T169" s="222"/>
      <c r="AT169" s="140" t="s">
        <v>141</v>
      </c>
      <c r="AU169" s="140" t="s">
        <v>80</v>
      </c>
    </row>
    <row r="170" spans="2:51" s="140" customFormat="1" ht="15.75" customHeight="1">
      <c r="B170" s="234"/>
      <c r="D170" s="232" t="s">
        <v>144</v>
      </c>
      <c r="E170" s="235"/>
      <c r="F170" s="236" t="s">
        <v>211</v>
      </c>
      <c r="H170" s="237">
        <v>13.8</v>
      </c>
      <c r="I170" s="230"/>
      <c r="L170" s="234"/>
      <c r="M170" s="238"/>
      <c r="T170" s="239"/>
      <c r="AT170" s="235" t="s">
        <v>144</v>
      </c>
      <c r="AU170" s="235" t="s">
        <v>80</v>
      </c>
      <c r="AV170" s="235" t="s">
        <v>80</v>
      </c>
      <c r="AW170" s="235" t="s">
        <v>97</v>
      </c>
      <c r="AX170" s="235" t="s">
        <v>73</v>
      </c>
      <c r="AY170" s="235" t="s">
        <v>132</v>
      </c>
    </row>
    <row r="171" spans="2:51" s="140" customFormat="1" ht="15.75" customHeight="1">
      <c r="B171" s="234"/>
      <c r="D171" s="232" t="s">
        <v>144</v>
      </c>
      <c r="E171" s="235"/>
      <c r="F171" s="236" t="s">
        <v>212</v>
      </c>
      <c r="H171" s="237">
        <v>13.13</v>
      </c>
      <c r="I171" s="230"/>
      <c r="L171" s="234"/>
      <c r="M171" s="238"/>
      <c r="T171" s="239"/>
      <c r="AT171" s="235" t="s">
        <v>144</v>
      </c>
      <c r="AU171" s="235" t="s">
        <v>80</v>
      </c>
      <c r="AV171" s="235" t="s">
        <v>80</v>
      </c>
      <c r="AW171" s="235" t="s">
        <v>97</v>
      </c>
      <c r="AX171" s="235" t="s">
        <v>73</v>
      </c>
      <c r="AY171" s="235" t="s">
        <v>132</v>
      </c>
    </row>
    <row r="172" spans="2:51" s="140" customFormat="1" ht="15.75" customHeight="1">
      <c r="B172" s="234"/>
      <c r="D172" s="232" t="s">
        <v>144</v>
      </c>
      <c r="E172" s="235"/>
      <c r="F172" s="236" t="s">
        <v>213</v>
      </c>
      <c r="H172" s="237">
        <v>26.382</v>
      </c>
      <c r="I172" s="230"/>
      <c r="L172" s="234"/>
      <c r="M172" s="238"/>
      <c r="T172" s="239"/>
      <c r="AT172" s="235" t="s">
        <v>144</v>
      </c>
      <c r="AU172" s="235" t="s">
        <v>80</v>
      </c>
      <c r="AV172" s="235" t="s">
        <v>80</v>
      </c>
      <c r="AW172" s="235" t="s">
        <v>97</v>
      </c>
      <c r="AX172" s="235" t="s">
        <v>73</v>
      </c>
      <c r="AY172" s="235" t="s">
        <v>132</v>
      </c>
    </row>
    <row r="173" spans="2:51" s="140" customFormat="1" ht="15.75" customHeight="1">
      <c r="B173" s="234"/>
      <c r="D173" s="232" t="s">
        <v>144</v>
      </c>
      <c r="E173" s="235"/>
      <c r="F173" s="236" t="s">
        <v>214</v>
      </c>
      <c r="H173" s="237">
        <v>65.35</v>
      </c>
      <c r="I173" s="230"/>
      <c r="L173" s="234"/>
      <c r="M173" s="238"/>
      <c r="T173" s="239"/>
      <c r="AT173" s="235" t="s">
        <v>144</v>
      </c>
      <c r="AU173" s="235" t="s">
        <v>80</v>
      </c>
      <c r="AV173" s="235" t="s">
        <v>80</v>
      </c>
      <c r="AW173" s="235" t="s">
        <v>97</v>
      </c>
      <c r="AX173" s="235" t="s">
        <v>73</v>
      </c>
      <c r="AY173" s="235" t="s">
        <v>132</v>
      </c>
    </row>
    <row r="174" spans="2:51" s="140" customFormat="1" ht="15.75" customHeight="1">
      <c r="B174" s="240"/>
      <c r="D174" s="232" t="s">
        <v>144</v>
      </c>
      <c r="E174" s="241"/>
      <c r="F174" s="242" t="s">
        <v>146</v>
      </c>
      <c r="H174" s="243">
        <v>118.662</v>
      </c>
      <c r="I174" s="230"/>
      <c r="L174" s="240"/>
      <c r="M174" s="244"/>
      <c r="T174" s="245"/>
      <c r="AT174" s="241" t="s">
        <v>144</v>
      </c>
      <c r="AU174" s="241" t="s">
        <v>80</v>
      </c>
      <c r="AV174" s="241" t="s">
        <v>140</v>
      </c>
      <c r="AW174" s="241" t="s">
        <v>97</v>
      </c>
      <c r="AX174" s="241" t="s">
        <v>22</v>
      </c>
      <c r="AY174" s="241" t="s">
        <v>132</v>
      </c>
    </row>
    <row r="175" spans="2:65" s="140" customFormat="1" ht="15.75" customHeight="1">
      <c r="B175" s="141"/>
      <c r="C175" s="208" t="s">
        <v>194</v>
      </c>
      <c r="D175" s="208" t="s">
        <v>135</v>
      </c>
      <c r="E175" s="209" t="s">
        <v>215</v>
      </c>
      <c r="F175" s="210" t="s">
        <v>216</v>
      </c>
      <c r="G175" s="211" t="s">
        <v>199</v>
      </c>
      <c r="H175" s="212">
        <v>131.1</v>
      </c>
      <c r="I175" s="229"/>
      <c r="J175" s="213">
        <f>ROUND($I$175*$H$175,2)</f>
        <v>0</v>
      </c>
      <c r="K175" s="210"/>
      <c r="L175" s="141"/>
      <c r="M175" s="214"/>
      <c r="N175" s="215" t="s">
        <v>44</v>
      </c>
      <c r="Q175" s="216">
        <v>0</v>
      </c>
      <c r="R175" s="216">
        <f>$Q$175*$H$175</f>
        <v>0</v>
      </c>
      <c r="S175" s="216">
        <v>0</v>
      </c>
      <c r="T175" s="217">
        <f>$S$175*$H$175</f>
        <v>0</v>
      </c>
      <c r="AR175" s="136" t="s">
        <v>140</v>
      </c>
      <c r="AT175" s="136" t="s">
        <v>135</v>
      </c>
      <c r="AU175" s="136" t="s">
        <v>80</v>
      </c>
      <c r="AY175" s="140" t="s">
        <v>132</v>
      </c>
      <c r="BE175" s="218">
        <f>IF($N$175="základní",$J$175,0)</f>
        <v>0</v>
      </c>
      <c r="BF175" s="218">
        <f>IF($N$175="snížená",$J$175,0)</f>
        <v>0</v>
      </c>
      <c r="BG175" s="218">
        <f>IF($N$175="zákl. přenesená",$J$175,0)</f>
        <v>0</v>
      </c>
      <c r="BH175" s="218">
        <f>IF($N$175="sníž. přenesená",$J$175,0)</f>
        <v>0</v>
      </c>
      <c r="BI175" s="218">
        <f>IF($N$175="nulová",$J$175,0)</f>
        <v>0</v>
      </c>
      <c r="BJ175" s="136" t="s">
        <v>22</v>
      </c>
      <c r="BK175" s="218">
        <f>ROUND($I$175*$H$175,2)</f>
        <v>0</v>
      </c>
      <c r="BL175" s="136" t="s">
        <v>140</v>
      </c>
      <c r="BM175" s="136" t="s">
        <v>217</v>
      </c>
    </row>
    <row r="176" spans="2:47" s="140" customFormat="1" ht="16.5" customHeight="1">
      <c r="B176" s="141"/>
      <c r="D176" s="219" t="s">
        <v>141</v>
      </c>
      <c r="F176" s="220" t="s">
        <v>216</v>
      </c>
      <c r="I176" s="230"/>
      <c r="L176" s="141"/>
      <c r="M176" s="221"/>
      <c r="T176" s="222"/>
      <c r="AT176" s="140" t="s">
        <v>141</v>
      </c>
      <c r="AU176" s="140" t="s">
        <v>80</v>
      </c>
    </row>
    <row r="177" spans="2:47" s="140" customFormat="1" ht="30.75" customHeight="1">
      <c r="B177" s="141"/>
      <c r="D177" s="232" t="s">
        <v>142</v>
      </c>
      <c r="F177" s="233" t="s">
        <v>218</v>
      </c>
      <c r="I177" s="230"/>
      <c r="L177" s="141"/>
      <c r="M177" s="221"/>
      <c r="T177" s="222"/>
      <c r="AT177" s="140" t="s">
        <v>142</v>
      </c>
      <c r="AU177" s="140" t="s">
        <v>80</v>
      </c>
    </row>
    <row r="178" spans="2:51" s="140" customFormat="1" ht="15.75" customHeight="1">
      <c r="B178" s="234"/>
      <c r="D178" s="232" t="s">
        <v>144</v>
      </c>
      <c r="E178" s="235"/>
      <c r="F178" s="236" t="s">
        <v>219</v>
      </c>
      <c r="H178" s="237">
        <v>131.1</v>
      </c>
      <c r="I178" s="230"/>
      <c r="L178" s="234"/>
      <c r="M178" s="238"/>
      <c r="T178" s="239"/>
      <c r="AT178" s="235" t="s">
        <v>144</v>
      </c>
      <c r="AU178" s="235" t="s">
        <v>80</v>
      </c>
      <c r="AV178" s="235" t="s">
        <v>80</v>
      </c>
      <c r="AW178" s="235" t="s">
        <v>97</v>
      </c>
      <c r="AX178" s="235" t="s">
        <v>73</v>
      </c>
      <c r="AY178" s="235" t="s">
        <v>132</v>
      </c>
    </row>
    <row r="179" spans="2:51" s="140" customFormat="1" ht="15.75" customHeight="1">
      <c r="B179" s="240"/>
      <c r="D179" s="232" t="s">
        <v>144</v>
      </c>
      <c r="E179" s="241"/>
      <c r="F179" s="242" t="s">
        <v>146</v>
      </c>
      <c r="H179" s="243">
        <v>131.1</v>
      </c>
      <c r="I179" s="230"/>
      <c r="L179" s="240"/>
      <c r="M179" s="244"/>
      <c r="T179" s="245"/>
      <c r="AT179" s="241" t="s">
        <v>144</v>
      </c>
      <c r="AU179" s="241" t="s">
        <v>80</v>
      </c>
      <c r="AV179" s="241" t="s">
        <v>140</v>
      </c>
      <c r="AW179" s="241" t="s">
        <v>97</v>
      </c>
      <c r="AX179" s="241" t="s">
        <v>22</v>
      </c>
      <c r="AY179" s="241" t="s">
        <v>132</v>
      </c>
    </row>
    <row r="180" spans="2:65" s="140" customFormat="1" ht="15.75" customHeight="1">
      <c r="B180" s="141"/>
      <c r="C180" s="208" t="s">
        <v>9</v>
      </c>
      <c r="D180" s="208" t="s">
        <v>135</v>
      </c>
      <c r="E180" s="209" t="s">
        <v>220</v>
      </c>
      <c r="F180" s="210" t="s">
        <v>221</v>
      </c>
      <c r="G180" s="211" t="s">
        <v>199</v>
      </c>
      <c r="H180" s="212">
        <v>223.61</v>
      </c>
      <c r="I180" s="229"/>
      <c r="J180" s="213">
        <f>ROUND($I$180*$H$180,2)</f>
        <v>0</v>
      </c>
      <c r="K180" s="210"/>
      <c r="L180" s="141"/>
      <c r="M180" s="214"/>
      <c r="N180" s="215" t="s">
        <v>44</v>
      </c>
      <c r="Q180" s="216">
        <v>0</v>
      </c>
      <c r="R180" s="216">
        <f>$Q$180*$H$180</f>
        <v>0</v>
      </c>
      <c r="S180" s="216">
        <v>0</v>
      </c>
      <c r="T180" s="217">
        <f>$S$180*$H$180</f>
        <v>0</v>
      </c>
      <c r="AR180" s="136" t="s">
        <v>140</v>
      </c>
      <c r="AT180" s="136" t="s">
        <v>135</v>
      </c>
      <c r="AU180" s="136" t="s">
        <v>80</v>
      </c>
      <c r="AY180" s="140" t="s">
        <v>132</v>
      </c>
      <c r="BE180" s="218">
        <f>IF($N$180="základní",$J$180,0)</f>
        <v>0</v>
      </c>
      <c r="BF180" s="218">
        <f>IF($N$180="snížená",$J$180,0)</f>
        <v>0</v>
      </c>
      <c r="BG180" s="218">
        <f>IF($N$180="zákl. přenesená",$J$180,0)</f>
        <v>0</v>
      </c>
      <c r="BH180" s="218">
        <f>IF($N$180="sníž. přenesená",$J$180,0)</f>
        <v>0</v>
      </c>
      <c r="BI180" s="218">
        <f>IF($N$180="nulová",$J$180,0)</f>
        <v>0</v>
      </c>
      <c r="BJ180" s="136" t="s">
        <v>22</v>
      </c>
      <c r="BK180" s="218">
        <f>ROUND($I$180*$H$180,2)</f>
        <v>0</v>
      </c>
      <c r="BL180" s="136" t="s">
        <v>140</v>
      </c>
      <c r="BM180" s="136" t="s">
        <v>222</v>
      </c>
    </row>
    <row r="181" spans="2:47" s="140" customFormat="1" ht="16.5" customHeight="1">
      <c r="B181" s="141"/>
      <c r="D181" s="219" t="s">
        <v>141</v>
      </c>
      <c r="F181" s="220" t="s">
        <v>221</v>
      </c>
      <c r="I181" s="230"/>
      <c r="L181" s="141"/>
      <c r="M181" s="221"/>
      <c r="T181" s="222"/>
      <c r="AT181" s="140" t="s">
        <v>141</v>
      </c>
      <c r="AU181" s="140" t="s">
        <v>80</v>
      </c>
    </row>
    <row r="182" spans="2:47" s="140" customFormat="1" ht="30.75" customHeight="1">
      <c r="B182" s="141"/>
      <c r="D182" s="232" t="s">
        <v>142</v>
      </c>
      <c r="F182" s="233" t="s">
        <v>223</v>
      </c>
      <c r="I182" s="230"/>
      <c r="L182" s="141"/>
      <c r="M182" s="221"/>
      <c r="T182" s="222"/>
      <c r="AT182" s="140" t="s">
        <v>142</v>
      </c>
      <c r="AU182" s="140" t="s">
        <v>80</v>
      </c>
    </row>
    <row r="183" spans="2:51" s="140" customFormat="1" ht="15.75" customHeight="1">
      <c r="B183" s="234"/>
      <c r="D183" s="232" t="s">
        <v>144</v>
      </c>
      <c r="E183" s="235"/>
      <c r="F183" s="236" t="s">
        <v>224</v>
      </c>
      <c r="H183" s="237">
        <v>74.55</v>
      </c>
      <c r="I183" s="230"/>
      <c r="L183" s="234"/>
      <c r="M183" s="238"/>
      <c r="T183" s="239"/>
      <c r="AT183" s="235" t="s">
        <v>144</v>
      </c>
      <c r="AU183" s="235" t="s">
        <v>80</v>
      </c>
      <c r="AV183" s="235" t="s">
        <v>80</v>
      </c>
      <c r="AW183" s="235" t="s">
        <v>97</v>
      </c>
      <c r="AX183" s="235" t="s">
        <v>73</v>
      </c>
      <c r="AY183" s="235" t="s">
        <v>132</v>
      </c>
    </row>
    <row r="184" spans="2:51" s="140" customFormat="1" ht="15.75" customHeight="1">
      <c r="B184" s="234"/>
      <c r="D184" s="232" t="s">
        <v>144</v>
      </c>
      <c r="E184" s="235"/>
      <c r="F184" s="236" t="s">
        <v>225</v>
      </c>
      <c r="H184" s="237">
        <v>149.06</v>
      </c>
      <c r="I184" s="230"/>
      <c r="L184" s="234"/>
      <c r="M184" s="238"/>
      <c r="T184" s="239"/>
      <c r="AT184" s="235" t="s">
        <v>144</v>
      </c>
      <c r="AU184" s="235" t="s">
        <v>80</v>
      </c>
      <c r="AV184" s="235" t="s">
        <v>80</v>
      </c>
      <c r="AW184" s="235" t="s">
        <v>97</v>
      </c>
      <c r="AX184" s="235" t="s">
        <v>73</v>
      </c>
      <c r="AY184" s="235" t="s">
        <v>132</v>
      </c>
    </row>
    <row r="185" spans="2:51" s="140" customFormat="1" ht="15.75" customHeight="1">
      <c r="B185" s="240"/>
      <c r="D185" s="232" t="s">
        <v>144</v>
      </c>
      <c r="E185" s="241"/>
      <c r="F185" s="242" t="s">
        <v>146</v>
      </c>
      <c r="H185" s="243">
        <v>223.61</v>
      </c>
      <c r="I185" s="230"/>
      <c r="L185" s="240"/>
      <c r="M185" s="244"/>
      <c r="T185" s="245"/>
      <c r="AT185" s="241" t="s">
        <v>144</v>
      </c>
      <c r="AU185" s="241" t="s">
        <v>80</v>
      </c>
      <c r="AV185" s="241" t="s">
        <v>140</v>
      </c>
      <c r="AW185" s="241" t="s">
        <v>97</v>
      </c>
      <c r="AX185" s="241" t="s">
        <v>22</v>
      </c>
      <c r="AY185" s="241" t="s">
        <v>132</v>
      </c>
    </row>
    <row r="186" spans="2:65" s="140" customFormat="1" ht="15.75" customHeight="1">
      <c r="B186" s="141"/>
      <c r="C186" s="246" t="s">
        <v>206</v>
      </c>
      <c r="D186" s="246" t="s">
        <v>226</v>
      </c>
      <c r="E186" s="247" t="s">
        <v>227</v>
      </c>
      <c r="F186" s="248" t="s">
        <v>228</v>
      </c>
      <c r="G186" s="249" t="s">
        <v>199</v>
      </c>
      <c r="H186" s="250">
        <v>257.152</v>
      </c>
      <c r="I186" s="256"/>
      <c r="J186" s="251">
        <f>ROUND($I$186*$H$186,2)</f>
        <v>0</v>
      </c>
      <c r="K186" s="248"/>
      <c r="L186" s="252"/>
      <c r="M186" s="253"/>
      <c r="N186" s="254" t="s">
        <v>44</v>
      </c>
      <c r="Q186" s="216">
        <v>0</v>
      </c>
      <c r="R186" s="216">
        <f>$Q$186*$H$186</f>
        <v>0</v>
      </c>
      <c r="S186" s="216">
        <v>0</v>
      </c>
      <c r="T186" s="217">
        <f>$S$186*$H$186</f>
        <v>0</v>
      </c>
      <c r="AR186" s="136" t="s">
        <v>165</v>
      </c>
      <c r="AT186" s="136" t="s">
        <v>226</v>
      </c>
      <c r="AU186" s="136" t="s">
        <v>80</v>
      </c>
      <c r="AY186" s="140" t="s">
        <v>132</v>
      </c>
      <c r="BE186" s="218">
        <f>IF($N$186="základní",$J$186,0)</f>
        <v>0</v>
      </c>
      <c r="BF186" s="218">
        <f>IF($N$186="snížená",$J$186,0)</f>
        <v>0</v>
      </c>
      <c r="BG186" s="218">
        <f>IF($N$186="zákl. přenesená",$J$186,0)</f>
        <v>0</v>
      </c>
      <c r="BH186" s="218">
        <f>IF($N$186="sníž. přenesená",$J$186,0)</f>
        <v>0</v>
      </c>
      <c r="BI186" s="218">
        <f>IF($N$186="nulová",$J$186,0)</f>
        <v>0</v>
      </c>
      <c r="BJ186" s="136" t="s">
        <v>22</v>
      </c>
      <c r="BK186" s="218">
        <f>ROUND($I$186*$H$186,2)</f>
        <v>0</v>
      </c>
      <c r="BL186" s="136" t="s">
        <v>140</v>
      </c>
      <c r="BM186" s="136" t="s">
        <v>229</v>
      </c>
    </row>
    <row r="187" spans="2:47" s="140" customFormat="1" ht="16.5" customHeight="1">
      <c r="B187" s="141"/>
      <c r="D187" s="219" t="s">
        <v>141</v>
      </c>
      <c r="F187" s="220" t="s">
        <v>228</v>
      </c>
      <c r="I187" s="230"/>
      <c r="L187" s="141"/>
      <c r="M187" s="221"/>
      <c r="T187" s="222"/>
      <c r="AT187" s="140" t="s">
        <v>141</v>
      </c>
      <c r="AU187" s="140" t="s">
        <v>80</v>
      </c>
    </row>
    <row r="188" spans="2:51" s="140" customFormat="1" ht="15.75" customHeight="1">
      <c r="B188" s="234"/>
      <c r="D188" s="232" t="s">
        <v>144</v>
      </c>
      <c r="E188" s="235"/>
      <c r="F188" s="236" t="s">
        <v>230</v>
      </c>
      <c r="H188" s="237">
        <v>257.1515</v>
      </c>
      <c r="I188" s="230"/>
      <c r="L188" s="234"/>
      <c r="M188" s="238"/>
      <c r="T188" s="239"/>
      <c r="AT188" s="235" t="s">
        <v>144</v>
      </c>
      <c r="AU188" s="235" t="s">
        <v>80</v>
      </c>
      <c r="AV188" s="235" t="s">
        <v>80</v>
      </c>
      <c r="AW188" s="235" t="s">
        <v>97</v>
      </c>
      <c r="AX188" s="235" t="s">
        <v>73</v>
      </c>
      <c r="AY188" s="235" t="s">
        <v>132</v>
      </c>
    </row>
    <row r="189" spans="2:51" s="140" customFormat="1" ht="15.75" customHeight="1">
      <c r="B189" s="240"/>
      <c r="D189" s="232" t="s">
        <v>144</v>
      </c>
      <c r="E189" s="241"/>
      <c r="F189" s="242" t="s">
        <v>146</v>
      </c>
      <c r="H189" s="243">
        <v>257.1515</v>
      </c>
      <c r="I189" s="230"/>
      <c r="L189" s="240"/>
      <c r="M189" s="244"/>
      <c r="T189" s="245"/>
      <c r="AT189" s="241" t="s">
        <v>144</v>
      </c>
      <c r="AU189" s="241" t="s">
        <v>80</v>
      </c>
      <c r="AV189" s="241" t="s">
        <v>140</v>
      </c>
      <c r="AW189" s="241" t="s">
        <v>97</v>
      </c>
      <c r="AX189" s="241" t="s">
        <v>22</v>
      </c>
      <c r="AY189" s="241" t="s">
        <v>132</v>
      </c>
    </row>
    <row r="190" spans="2:63" s="197" customFormat="1" ht="30.75" customHeight="1">
      <c r="B190" s="198"/>
      <c r="D190" s="199" t="s">
        <v>72</v>
      </c>
      <c r="E190" s="206" t="s">
        <v>231</v>
      </c>
      <c r="F190" s="206" t="s">
        <v>232</v>
      </c>
      <c r="I190" s="231"/>
      <c r="J190" s="207">
        <f>$BK$190</f>
        <v>0</v>
      </c>
      <c r="L190" s="198"/>
      <c r="M190" s="202"/>
      <c r="P190" s="203">
        <f>SUM($P$191:$P$193)</f>
        <v>0</v>
      </c>
      <c r="R190" s="203">
        <f>SUM($R$191:$R$193)</f>
        <v>0</v>
      </c>
      <c r="T190" s="204">
        <f>SUM($T$191:$T$193)</f>
        <v>0</v>
      </c>
      <c r="AR190" s="199" t="s">
        <v>22</v>
      </c>
      <c r="AT190" s="199" t="s">
        <v>72</v>
      </c>
      <c r="AU190" s="199" t="s">
        <v>22</v>
      </c>
      <c r="AY190" s="199" t="s">
        <v>132</v>
      </c>
      <c r="BK190" s="205">
        <f>SUM($BK$191:$BK$193)</f>
        <v>0</v>
      </c>
    </row>
    <row r="191" spans="2:65" s="140" customFormat="1" ht="15.75" customHeight="1">
      <c r="B191" s="141"/>
      <c r="C191" s="208" t="s">
        <v>210</v>
      </c>
      <c r="D191" s="208" t="s">
        <v>135</v>
      </c>
      <c r="E191" s="209" t="s">
        <v>233</v>
      </c>
      <c r="F191" s="210" t="s">
        <v>234</v>
      </c>
      <c r="G191" s="211" t="s">
        <v>177</v>
      </c>
      <c r="H191" s="212">
        <v>266.674</v>
      </c>
      <c r="I191" s="229"/>
      <c r="J191" s="213">
        <f>ROUND($I$191*$H$191,2)</f>
        <v>0</v>
      </c>
      <c r="K191" s="210" t="s">
        <v>139</v>
      </c>
      <c r="L191" s="141"/>
      <c r="M191" s="214"/>
      <c r="N191" s="215" t="s">
        <v>44</v>
      </c>
      <c r="Q191" s="216">
        <v>0</v>
      </c>
      <c r="R191" s="216">
        <f>$Q$191*$H$191</f>
        <v>0</v>
      </c>
      <c r="S191" s="216">
        <v>0</v>
      </c>
      <c r="T191" s="217">
        <f>$S$191*$H$191</f>
        <v>0</v>
      </c>
      <c r="AR191" s="136" t="s">
        <v>140</v>
      </c>
      <c r="AT191" s="136" t="s">
        <v>135</v>
      </c>
      <c r="AU191" s="136" t="s">
        <v>80</v>
      </c>
      <c r="AY191" s="140" t="s">
        <v>132</v>
      </c>
      <c r="BE191" s="218">
        <f>IF($N$191="základní",$J$191,0)</f>
        <v>0</v>
      </c>
      <c r="BF191" s="218">
        <f>IF($N$191="snížená",$J$191,0)</f>
        <v>0</v>
      </c>
      <c r="BG191" s="218">
        <f>IF($N$191="zákl. přenesená",$J$191,0)</f>
        <v>0</v>
      </c>
      <c r="BH191" s="218">
        <f>IF($N$191="sníž. přenesená",$J$191,0)</f>
        <v>0</v>
      </c>
      <c r="BI191" s="218">
        <f>IF($N$191="nulová",$J$191,0)</f>
        <v>0</v>
      </c>
      <c r="BJ191" s="136" t="s">
        <v>22</v>
      </c>
      <c r="BK191" s="218">
        <f>ROUND($I$191*$H$191,2)</f>
        <v>0</v>
      </c>
      <c r="BL191" s="136" t="s">
        <v>140</v>
      </c>
      <c r="BM191" s="136" t="s">
        <v>8</v>
      </c>
    </row>
    <row r="192" spans="2:47" s="140" customFormat="1" ht="16.5" customHeight="1">
      <c r="B192" s="141"/>
      <c r="D192" s="219" t="s">
        <v>141</v>
      </c>
      <c r="F192" s="220" t="s">
        <v>234</v>
      </c>
      <c r="I192" s="230"/>
      <c r="L192" s="141"/>
      <c r="M192" s="221"/>
      <c r="T192" s="222"/>
      <c r="AT192" s="140" t="s">
        <v>141</v>
      </c>
      <c r="AU192" s="140" t="s">
        <v>80</v>
      </c>
    </row>
    <row r="193" spans="2:47" s="140" customFormat="1" ht="30.75" customHeight="1">
      <c r="B193" s="141"/>
      <c r="D193" s="232" t="s">
        <v>142</v>
      </c>
      <c r="F193" s="233" t="s">
        <v>235</v>
      </c>
      <c r="I193" s="230"/>
      <c r="L193" s="141"/>
      <c r="M193" s="221"/>
      <c r="T193" s="222"/>
      <c r="AT193" s="140" t="s">
        <v>142</v>
      </c>
      <c r="AU193" s="140" t="s">
        <v>80</v>
      </c>
    </row>
    <row r="194" spans="2:63" s="197" customFormat="1" ht="37.5" customHeight="1">
      <c r="B194" s="198"/>
      <c r="D194" s="199" t="s">
        <v>72</v>
      </c>
      <c r="E194" s="200" t="s">
        <v>236</v>
      </c>
      <c r="F194" s="200" t="s">
        <v>237</v>
      </c>
      <c r="I194" s="231"/>
      <c r="J194" s="201">
        <f>$BK$194</f>
        <v>0</v>
      </c>
      <c r="L194" s="198"/>
      <c r="M194" s="202"/>
      <c r="P194" s="203">
        <f>$P$195+$P$220</f>
        <v>0</v>
      </c>
      <c r="R194" s="203">
        <f>$R$195+$R$220</f>
        <v>34.04483791634</v>
      </c>
      <c r="T194" s="204">
        <f>$T$195+$T$220</f>
        <v>0</v>
      </c>
      <c r="AR194" s="199" t="s">
        <v>22</v>
      </c>
      <c r="AT194" s="199" t="s">
        <v>72</v>
      </c>
      <c r="AU194" s="199" t="s">
        <v>73</v>
      </c>
      <c r="AY194" s="199" t="s">
        <v>132</v>
      </c>
      <c r="BK194" s="205">
        <f>$BK$195+$BK$220</f>
        <v>0</v>
      </c>
    </row>
    <row r="195" spans="2:63" s="197" customFormat="1" ht="21" customHeight="1">
      <c r="B195" s="198"/>
      <c r="D195" s="199" t="s">
        <v>72</v>
      </c>
      <c r="E195" s="206" t="s">
        <v>183</v>
      </c>
      <c r="F195" s="206" t="s">
        <v>184</v>
      </c>
      <c r="I195" s="231"/>
      <c r="J195" s="207">
        <f>$BK$195</f>
        <v>0</v>
      </c>
      <c r="L195" s="198"/>
      <c r="M195" s="202"/>
      <c r="P195" s="203">
        <f>SUM($P$196:$P$219)</f>
        <v>0</v>
      </c>
      <c r="R195" s="203">
        <f>SUM($R$196:$R$219)</f>
        <v>34.04483791634</v>
      </c>
      <c r="T195" s="204">
        <f>SUM($T$196:$T$219)</f>
        <v>0</v>
      </c>
      <c r="AR195" s="199" t="s">
        <v>22</v>
      </c>
      <c r="AT195" s="199" t="s">
        <v>72</v>
      </c>
      <c r="AU195" s="199" t="s">
        <v>22</v>
      </c>
      <c r="AY195" s="199" t="s">
        <v>132</v>
      </c>
      <c r="BK195" s="205">
        <f>SUM($BK$196:$BK$219)</f>
        <v>0</v>
      </c>
    </row>
    <row r="196" spans="2:65" s="140" customFormat="1" ht="15.75" customHeight="1">
      <c r="B196" s="141"/>
      <c r="C196" s="208" t="s">
        <v>217</v>
      </c>
      <c r="D196" s="208" t="s">
        <v>135</v>
      </c>
      <c r="E196" s="209" t="s">
        <v>238</v>
      </c>
      <c r="F196" s="210" t="s">
        <v>239</v>
      </c>
      <c r="G196" s="211" t="s">
        <v>155</v>
      </c>
      <c r="H196" s="212">
        <v>4.736</v>
      </c>
      <c r="I196" s="229"/>
      <c r="J196" s="213">
        <f>ROUND($I$196*$H$196,2)</f>
        <v>0</v>
      </c>
      <c r="K196" s="210" t="s">
        <v>139</v>
      </c>
      <c r="L196" s="141"/>
      <c r="M196" s="214"/>
      <c r="N196" s="215" t="s">
        <v>44</v>
      </c>
      <c r="Q196" s="216">
        <v>2.332384</v>
      </c>
      <c r="R196" s="216">
        <f>$Q$196*$H$196</f>
        <v>11.046170623999998</v>
      </c>
      <c r="S196" s="216">
        <v>0</v>
      </c>
      <c r="T196" s="217">
        <f>$S$196*$H$196</f>
        <v>0</v>
      </c>
      <c r="AR196" s="136" t="s">
        <v>140</v>
      </c>
      <c r="AT196" s="136" t="s">
        <v>135</v>
      </c>
      <c r="AU196" s="136" t="s">
        <v>80</v>
      </c>
      <c r="AY196" s="140" t="s">
        <v>132</v>
      </c>
      <c r="BE196" s="218">
        <f>IF($N$196="základní",$J$196,0)</f>
        <v>0</v>
      </c>
      <c r="BF196" s="218">
        <f>IF($N$196="snížená",$J$196,0)</f>
        <v>0</v>
      </c>
      <c r="BG196" s="218">
        <f>IF($N$196="zákl. přenesená",$J$196,0)</f>
        <v>0</v>
      </c>
      <c r="BH196" s="218">
        <f>IF($N$196="sníž. přenesená",$J$196,0)</f>
        <v>0</v>
      </c>
      <c r="BI196" s="218">
        <f>IF($N$196="nulová",$J$196,0)</f>
        <v>0</v>
      </c>
      <c r="BJ196" s="136" t="s">
        <v>22</v>
      </c>
      <c r="BK196" s="218">
        <f>ROUND($I$196*$H$196,2)</f>
        <v>0</v>
      </c>
      <c r="BL196" s="136" t="s">
        <v>140</v>
      </c>
      <c r="BM196" s="136" t="s">
        <v>240</v>
      </c>
    </row>
    <row r="197" spans="2:47" s="140" customFormat="1" ht="16.5" customHeight="1">
      <c r="B197" s="141"/>
      <c r="D197" s="219" t="s">
        <v>141</v>
      </c>
      <c r="F197" s="220" t="s">
        <v>239</v>
      </c>
      <c r="I197" s="230"/>
      <c r="L197" s="141"/>
      <c r="M197" s="221"/>
      <c r="T197" s="222"/>
      <c r="AT197" s="140" t="s">
        <v>141</v>
      </c>
      <c r="AU197" s="140" t="s">
        <v>80</v>
      </c>
    </row>
    <row r="198" spans="2:47" s="140" customFormat="1" ht="30.75" customHeight="1">
      <c r="B198" s="141"/>
      <c r="D198" s="232" t="s">
        <v>142</v>
      </c>
      <c r="F198" s="233" t="s">
        <v>241</v>
      </c>
      <c r="I198" s="230"/>
      <c r="L198" s="141"/>
      <c r="M198" s="221"/>
      <c r="T198" s="222"/>
      <c r="AT198" s="140" t="s">
        <v>142</v>
      </c>
      <c r="AU198" s="140" t="s">
        <v>80</v>
      </c>
    </row>
    <row r="199" spans="2:51" s="140" customFormat="1" ht="15.75" customHeight="1">
      <c r="B199" s="234"/>
      <c r="D199" s="232" t="s">
        <v>144</v>
      </c>
      <c r="E199" s="235"/>
      <c r="F199" s="236" t="s">
        <v>242</v>
      </c>
      <c r="H199" s="237">
        <v>4.736</v>
      </c>
      <c r="I199" s="230"/>
      <c r="L199" s="234"/>
      <c r="M199" s="238"/>
      <c r="T199" s="239"/>
      <c r="AT199" s="235" t="s">
        <v>144</v>
      </c>
      <c r="AU199" s="235" t="s">
        <v>80</v>
      </c>
      <c r="AV199" s="235" t="s">
        <v>80</v>
      </c>
      <c r="AW199" s="235" t="s">
        <v>97</v>
      </c>
      <c r="AX199" s="235" t="s">
        <v>73</v>
      </c>
      <c r="AY199" s="235" t="s">
        <v>132</v>
      </c>
    </row>
    <row r="200" spans="2:51" s="140" customFormat="1" ht="15.75" customHeight="1">
      <c r="B200" s="240"/>
      <c r="D200" s="232" t="s">
        <v>144</v>
      </c>
      <c r="E200" s="241"/>
      <c r="F200" s="242" t="s">
        <v>146</v>
      </c>
      <c r="H200" s="243">
        <v>4.736</v>
      </c>
      <c r="I200" s="230"/>
      <c r="L200" s="240"/>
      <c r="M200" s="244"/>
      <c r="T200" s="245"/>
      <c r="AT200" s="241" t="s">
        <v>144</v>
      </c>
      <c r="AU200" s="241" t="s">
        <v>80</v>
      </c>
      <c r="AV200" s="241" t="s">
        <v>140</v>
      </c>
      <c r="AW200" s="241" t="s">
        <v>97</v>
      </c>
      <c r="AX200" s="241" t="s">
        <v>22</v>
      </c>
      <c r="AY200" s="241" t="s">
        <v>132</v>
      </c>
    </row>
    <row r="201" spans="2:65" s="140" customFormat="1" ht="15.75" customHeight="1">
      <c r="B201" s="141"/>
      <c r="C201" s="208" t="s">
        <v>222</v>
      </c>
      <c r="D201" s="208" t="s">
        <v>135</v>
      </c>
      <c r="E201" s="209" t="s">
        <v>243</v>
      </c>
      <c r="F201" s="210" t="s">
        <v>244</v>
      </c>
      <c r="G201" s="211" t="s">
        <v>155</v>
      </c>
      <c r="H201" s="212">
        <v>8.46</v>
      </c>
      <c r="I201" s="229"/>
      <c r="J201" s="213">
        <f>ROUND($I$201*$H$201,2)</f>
        <v>0</v>
      </c>
      <c r="K201" s="210" t="s">
        <v>139</v>
      </c>
      <c r="L201" s="141"/>
      <c r="M201" s="214"/>
      <c r="N201" s="215" t="s">
        <v>44</v>
      </c>
      <c r="Q201" s="216">
        <v>2.551775632</v>
      </c>
      <c r="R201" s="216">
        <f>$Q$201*$H$201</f>
        <v>21.588021846720004</v>
      </c>
      <c r="S201" s="216">
        <v>0</v>
      </c>
      <c r="T201" s="217">
        <f>$S$201*$H$201</f>
        <v>0</v>
      </c>
      <c r="AR201" s="136" t="s">
        <v>140</v>
      </c>
      <c r="AT201" s="136" t="s">
        <v>135</v>
      </c>
      <c r="AU201" s="136" t="s">
        <v>80</v>
      </c>
      <c r="AY201" s="140" t="s">
        <v>132</v>
      </c>
      <c r="BE201" s="218">
        <f>IF($N$201="základní",$J$201,0)</f>
        <v>0</v>
      </c>
      <c r="BF201" s="218">
        <f>IF($N$201="snížená",$J$201,0)</f>
        <v>0</v>
      </c>
      <c r="BG201" s="218">
        <f>IF($N$201="zákl. přenesená",$J$201,0)</f>
        <v>0</v>
      </c>
      <c r="BH201" s="218">
        <f>IF($N$201="sníž. přenesená",$J$201,0)</f>
        <v>0</v>
      </c>
      <c r="BI201" s="218">
        <f>IF($N$201="nulová",$J$201,0)</f>
        <v>0</v>
      </c>
      <c r="BJ201" s="136" t="s">
        <v>22</v>
      </c>
      <c r="BK201" s="218">
        <f>ROUND($I$201*$H$201,2)</f>
        <v>0</v>
      </c>
      <c r="BL201" s="136" t="s">
        <v>140</v>
      </c>
      <c r="BM201" s="136" t="s">
        <v>245</v>
      </c>
    </row>
    <row r="202" spans="2:47" s="140" customFormat="1" ht="16.5" customHeight="1">
      <c r="B202" s="141"/>
      <c r="D202" s="219" t="s">
        <v>141</v>
      </c>
      <c r="F202" s="220" t="s">
        <v>244</v>
      </c>
      <c r="I202" s="230"/>
      <c r="L202" s="141"/>
      <c r="M202" s="221"/>
      <c r="T202" s="222"/>
      <c r="AT202" s="140" t="s">
        <v>141</v>
      </c>
      <c r="AU202" s="140" t="s">
        <v>80</v>
      </c>
    </row>
    <row r="203" spans="2:47" s="140" customFormat="1" ht="30.75" customHeight="1">
      <c r="B203" s="141"/>
      <c r="D203" s="232" t="s">
        <v>142</v>
      </c>
      <c r="F203" s="233" t="s">
        <v>246</v>
      </c>
      <c r="I203" s="230"/>
      <c r="L203" s="141"/>
      <c r="M203" s="221"/>
      <c r="T203" s="222"/>
      <c r="AT203" s="140" t="s">
        <v>142</v>
      </c>
      <c r="AU203" s="140" t="s">
        <v>80</v>
      </c>
    </row>
    <row r="204" spans="2:51" s="140" customFormat="1" ht="15.75" customHeight="1">
      <c r="B204" s="234"/>
      <c r="D204" s="232" t="s">
        <v>144</v>
      </c>
      <c r="E204" s="235"/>
      <c r="F204" s="236" t="s">
        <v>247</v>
      </c>
      <c r="H204" s="237">
        <v>8.46</v>
      </c>
      <c r="I204" s="230"/>
      <c r="L204" s="234"/>
      <c r="M204" s="238"/>
      <c r="T204" s="239"/>
      <c r="AT204" s="235" t="s">
        <v>144</v>
      </c>
      <c r="AU204" s="235" t="s">
        <v>80</v>
      </c>
      <c r="AV204" s="235" t="s">
        <v>80</v>
      </c>
      <c r="AW204" s="235" t="s">
        <v>97</v>
      </c>
      <c r="AX204" s="235" t="s">
        <v>73</v>
      </c>
      <c r="AY204" s="235" t="s">
        <v>132</v>
      </c>
    </row>
    <row r="205" spans="2:51" s="140" customFormat="1" ht="15.75" customHeight="1">
      <c r="B205" s="240"/>
      <c r="D205" s="232" t="s">
        <v>144</v>
      </c>
      <c r="E205" s="241"/>
      <c r="F205" s="242" t="s">
        <v>146</v>
      </c>
      <c r="H205" s="243">
        <v>8.46</v>
      </c>
      <c r="I205" s="230"/>
      <c r="L205" s="240"/>
      <c r="M205" s="244"/>
      <c r="T205" s="245"/>
      <c r="AT205" s="241" t="s">
        <v>144</v>
      </c>
      <c r="AU205" s="241" t="s">
        <v>80</v>
      </c>
      <c r="AV205" s="241" t="s">
        <v>140</v>
      </c>
      <c r="AW205" s="241" t="s">
        <v>97</v>
      </c>
      <c r="AX205" s="241" t="s">
        <v>22</v>
      </c>
      <c r="AY205" s="241" t="s">
        <v>132</v>
      </c>
    </row>
    <row r="206" spans="2:65" s="140" customFormat="1" ht="15.75" customHeight="1">
      <c r="B206" s="141"/>
      <c r="C206" s="208" t="s">
        <v>229</v>
      </c>
      <c r="D206" s="208" t="s">
        <v>135</v>
      </c>
      <c r="E206" s="209" t="s">
        <v>248</v>
      </c>
      <c r="F206" s="210" t="s">
        <v>249</v>
      </c>
      <c r="G206" s="211" t="s">
        <v>199</v>
      </c>
      <c r="H206" s="212">
        <v>10.52</v>
      </c>
      <c r="I206" s="229"/>
      <c r="J206" s="213">
        <f>ROUND($I$206*$H$206,2)</f>
        <v>0</v>
      </c>
      <c r="K206" s="210" t="s">
        <v>139</v>
      </c>
      <c r="L206" s="141"/>
      <c r="M206" s="214"/>
      <c r="N206" s="215" t="s">
        <v>44</v>
      </c>
      <c r="Q206" s="216">
        <v>0.0006294</v>
      </c>
      <c r="R206" s="216">
        <f>$Q$206*$H$206</f>
        <v>0.0066212879999999995</v>
      </c>
      <c r="S206" s="216">
        <v>0</v>
      </c>
      <c r="T206" s="217">
        <f>$S$206*$H$206</f>
        <v>0</v>
      </c>
      <c r="AR206" s="136" t="s">
        <v>140</v>
      </c>
      <c r="AT206" s="136" t="s">
        <v>135</v>
      </c>
      <c r="AU206" s="136" t="s">
        <v>80</v>
      </c>
      <c r="AY206" s="140" t="s">
        <v>132</v>
      </c>
      <c r="BE206" s="218">
        <f>IF($N$206="základní",$J$206,0)</f>
        <v>0</v>
      </c>
      <c r="BF206" s="218">
        <f>IF($N$206="snížená",$J$206,0)</f>
        <v>0</v>
      </c>
      <c r="BG206" s="218">
        <f>IF($N$206="zákl. přenesená",$J$206,0)</f>
        <v>0</v>
      </c>
      <c r="BH206" s="218">
        <f>IF($N$206="sníž. přenesená",$J$206,0)</f>
        <v>0</v>
      </c>
      <c r="BI206" s="218">
        <f>IF($N$206="nulová",$J$206,0)</f>
        <v>0</v>
      </c>
      <c r="BJ206" s="136" t="s">
        <v>22</v>
      </c>
      <c r="BK206" s="218">
        <f>ROUND($I$206*$H$206,2)</f>
        <v>0</v>
      </c>
      <c r="BL206" s="136" t="s">
        <v>140</v>
      </c>
      <c r="BM206" s="136" t="s">
        <v>250</v>
      </c>
    </row>
    <row r="207" spans="2:47" s="140" customFormat="1" ht="16.5" customHeight="1">
      <c r="B207" s="141"/>
      <c r="D207" s="219" t="s">
        <v>141</v>
      </c>
      <c r="F207" s="220" t="s">
        <v>249</v>
      </c>
      <c r="I207" s="230"/>
      <c r="L207" s="141"/>
      <c r="M207" s="221"/>
      <c r="T207" s="222"/>
      <c r="AT207" s="140" t="s">
        <v>141</v>
      </c>
      <c r="AU207" s="140" t="s">
        <v>80</v>
      </c>
    </row>
    <row r="208" spans="2:47" s="140" customFormat="1" ht="44.25" customHeight="1">
      <c r="B208" s="141"/>
      <c r="D208" s="232" t="s">
        <v>142</v>
      </c>
      <c r="F208" s="233" t="s">
        <v>251</v>
      </c>
      <c r="I208" s="230"/>
      <c r="L208" s="141"/>
      <c r="M208" s="221"/>
      <c r="T208" s="222"/>
      <c r="AT208" s="140" t="s">
        <v>142</v>
      </c>
      <c r="AU208" s="140" t="s">
        <v>80</v>
      </c>
    </row>
    <row r="209" spans="2:51" s="140" customFormat="1" ht="15.75" customHeight="1">
      <c r="B209" s="234"/>
      <c r="D209" s="232" t="s">
        <v>144</v>
      </c>
      <c r="E209" s="235"/>
      <c r="F209" s="236" t="s">
        <v>252</v>
      </c>
      <c r="H209" s="237">
        <v>4.88</v>
      </c>
      <c r="I209" s="230"/>
      <c r="L209" s="234"/>
      <c r="M209" s="238"/>
      <c r="T209" s="239"/>
      <c r="AT209" s="235" t="s">
        <v>144</v>
      </c>
      <c r="AU209" s="235" t="s">
        <v>80</v>
      </c>
      <c r="AV209" s="235" t="s">
        <v>80</v>
      </c>
      <c r="AW209" s="235" t="s">
        <v>97</v>
      </c>
      <c r="AX209" s="235" t="s">
        <v>73</v>
      </c>
      <c r="AY209" s="235" t="s">
        <v>132</v>
      </c>
    </row>
    <row r="210" spans="2:51" s="140" customFormat="1" ht="15.75" customHeight="1">
      <c r="B210" s="234"/>
      <c r="D210" s="232" t="s">
        <v>144</v>
      </c>
      <c r="E210" s="235"/>
      <c r="F210" s="236" t="s">
        <v>253</v>
      </c>
      <c r="H210" s="237">
        <v>5.64</v>
      </c>
      <c r="I210" s="230"/>
      <c r="L210" s="234"/>
      <c r="M210" s="238"/>
      <c r="T210" s="239"/>
      <c r="AT210" s="235" t="s">
        <v>144</v>
      </c>
      <c r="AU210" s="235" t="s">
        <v>80</v>
      </c>
      <c r="AV210" s="235" t="s">
        <v>80</v>
      </c>
      <c r="AW210" s="235" t="s">
        <v>97</v>
      </c>
      <c r="AX210" s="235" t="s">
        <v>73</v>
      </c>
      <c r="AY210" s="235" t="s">
        <v>132</v>
      </c>
    </row>
    <row r="211" spans="2:51" s="140" customFormat="1" ht="15.75" customHeight="1">
      <c r="B211" s="240"/>
      <c r="D211" s="232" t="s">
        <v>144</v>
      </c>
      <c r="E211" s="241"/>
      <c r="F211" s="242" t="s">
        <v>146</v>
      </c>
      <c r="H211" s="243">
        <v>10.52</v>
      </c>
      <c r="I211" s="230"/>
      <c r="L211" s="240"/>
      <c r="M211" s="244"/>
      <c r="T211" s="245"/>
      <c r="AT211" s="241" t="s">
        <v>144</v>
      </c>
      <c r="AU211" s="241" t="s">
        <v>80</v>
      </c>
      <c r="AV211" s="241" t="s">
        <v>140</v>
      </c>
      <c r="AW211" s="241" t="s">
        <v>97</v>
      </c>
      <c r="AX211" s="241" t="s">
        <v>22</v>
      </c>
      <c r="AY211" s="241" t="s">
        <v>132</v>
      </c>
    </row>
    <row r="212" spans="2:65" s="140" customFormat="1" ht="15.75" customHeight="1">
      <c r="B212" s="141"/>
      <c r="C212" s="208" t="s">
        <v>8</v>
      </c>
      <c r="D212" s="208" t="s">
        <v>135</v>
      </c>
      <c r="E212" s="209" t="s">
        <v>254</v>
      </c>
      <c r="F212" s="210" t="s">
        <v>255</v>
      </c>
      <c r="G212" s="211" t="s">
        <v>199</v>
      </c>
      <c r="H212" s="212">
        <v>10.52</v>
      </c>
      <c r="I212" s="229"/>
      <c r="J212" s="213">
        <f>ROUND($I$212*$H$212,2)</f>
        <v>0</v>
      </c>
      <c r="K212" s="210" t="s">
        <v>139</v>
      </c>
      <c r="L212" s="141"/>
      <c r="M212" s="214"/>
      <c r="N212" s="215" t="s">
        <v>44</v>
      </c>
      <c r="Q212" s="216">
        <v>0</v>
      </c>
      <c r="R212" s="216">
        <f>$Q$212*$H$212</f>
        <v>0</v>
      </c>
      <c r="S212" s="216">
        <v>0</v>
      </c>
      <c r="T212" s="217">
        <f>$S$212*$H$212</f>
        <v>0</v>
      </c>
      <c r="AR212" s="136" t="s">
        <v>140</v>
      </c>
      <c r="AT212" s="136" t="s">
        <v>135</v>
      </c>
      <c r="AU212" s="136" t="s">
        <v>80</v>
      </c>
      <c r="AY212" s="140" t="s">
        <v>132</v>
      </c>
      <c r="BE212" s="218">
        <f>IF($N$212="základní",$J$212,0)</f>
        <v>0</v>
      </c>
      <c r="BF212" s="218">
        <f>IF($N$212="snížená",$J$212,0)</f>
        <v>0</v>
      </c>
      <c r="BG212" s="218">
        <f>IF($N$212="zákl. přenesená",$J$212,0)</f>
        <v>0</v>
      </c>
      <c r="BH212" s="218">
        <f>IF($N$212="sníž. přenesená",$J$212,0)</f>
        <v>0</v>
      </c>
      <c r="BI212" s="218">
        <f>IF($N$212="nulová",$J$212,0)</f>
        <v>0</v>
      </c>
      <c r="BJ212" s="136" t="s">
        <v>22</v>
      </c>
      <c r="BK212" s="218">
        <f>ROUND($I$212*$H$212,2)</f>
        <v>0</v>
      </c>
      <c r="BL212" s="136" t="s">
        <v>140</v>
      </c>
      <c r="BM212" s="136" t="s">
        <v>256</v>
      </c>
    </row>
    <row r="213" spans="2:47" s="140" customFormat="1" ht="16.5" customHeight="1">
      <c r="B213" s="141"/>
      <c r="D213" s="219" t="s">
        <v>141</v>
      </c>
      <c r="F213" s="220" t="s">
        <v>255</v>
      </c>
      <c r="I213" s="230"/>
      <c r="L213" s="141"/>
      <c r="M213" s="221"/>
      <c r="T213" s="222"/>
      <c r="AT213" s="140" t="s">
        <v>141</v>
      </c>
      <c r="AU213" s="140" t="s">
        <v>80</v>
      </c>
    </row>
    <row r="214" spans="2:47" s="140" customFormat="1" ht="44.25" customHeight="1">
      <c r="B214" s="141"/>
      <c r="D214" s="232" t="s">
        <v>142</v>
      </c>
      <c r="F214" s="233" t="s">
        <v>257</v>
      </c>
      <c r="I214" s="230"/>
      <c r="L214" s="141"/>
      <c r="M214" s="221"/>
      <c r="T214" s="222"/>
      <c r="AT214" s="140" t="s">
        <v>142</v>
      </c>
      <c r="AU214" s="140" t="s">
        <v>80</v>
      </c>
    </row>
    <row r="215" spans="2:51" s="140" customFormat="1" ht="15.75" customHeight="1">
      <c r="B215" s="234"/>
      <c r="D215" s="232" t="s">
        <v>144</v>
      </c>
      <c r="E215" s="235"/>
      <c r="F215" s="236" t="s">
        <v>258</v>
      </c>
      <c r="H215" s="237">
        <v>10.52</v>
      </c>
      <c r="I215" s="230"/>
      <c r="L215" s="234"/>
      <c r="M215" s="238"/>
      <c r="T215" s="239"/>
      <c r="AT215" s="235" t="s">
        <v>144</v>
      </c>
      <c r="AU215" s="235" t="s">
        <v>80</v>
      </c>
      <c r="AV215" s="235" t="s">
        <v>80</v>
      </c>
      <c r="AW215" s="235" t="s">
        <v>97</v>
      </c>
      <c r="AX215" s="235" t="s">
        <v>73</v>
      </c>
      <c r="AY215" s="235" t="s">
        <v>132</v>
      </c>
    </row>
    <row r="216" spans="2:51" s="140" customFormat="1" ht="15.75" customHeight="1">
      <c r="B216" s="240"/>
      <c r="D216" s="232" t="s">
        <v>144</v>
      </c>
      <c r="E216" s="241"/>
      <c r="F216" s="242" t="s">
        <v>146</v>
      </c>
      <c r="H216" s="243">
        <v>10.52</v>
      </c>
      <c r="I216" s="230"/>
      <c r="L216" s="240"/>
      <c r="M216" s="244"/>
      <c r="T216" s="245"/>
      <c r="AT216" s="241" t="s">
        <v>144</v>
      </c>
      <c r="AU216" s="241" t="s">
        <v>80</v>
      </c>
      <c r="AV216" s="241" t="s">
        <v>140</v>
      </c>
      <c r="AW216" s="241" t="s">
        <v>97</v>
      </c>
      <c r="AX216" s="241" t="s">
        <v>22</v>
      </c>
      <c r="AY216" s="241" t="s">
        <v>132</v>
      </c>
    </row>
    <row r="217" spans="2:65" s="140" customFormat="1" ht="15.75" customHeight="1">
      <c r="B217" s="141"/>
      <c r="C217" s="208" t="s">
        <v>259</v>
      </c>
      <c r="D217" s="208" t="s">
        <v>135</v>
      </c>
      <c r="E217" s="209" t="s">
        <v>260</v>
      </c>
      <c r="F217" s="210" t="s">
        <v>261</v>
      </c>
      <c r="G217" s="211" t="s">
        <v>177</v>
      </c>
      <c r="H217" s="212">
        <v>1.337</v>
      </c>
      <c r="I217" s="229"/>
      <c r="J217" s="213">
        <f>ROUND($I$217*$H$217,2)</f>
        <v>0</v>
      </c>
      <c r="K217" s="210" t="s">
        <v>139</v>
      </c>
      <c r="L217" s="141"/>
      <c r="M217" s="214"/>
      <c r="N217" s="215" t="s">
        <v>44</v>
      </c>
      <c r="Q217" s="216">
        <v>1.05013026</v>
      </c>
      <c r="R217" s="216">
        <f>$Q$217*$H$217</f>
        <v>1.4040241576199999</v>
      </c>
      <c r="S217" s="216">
        <v>0</v>
      </c>
      <c r="T217" s="217">
        <f>$S$217*$H$217</f>
        <v>0</v>
      </c>
      <c r="AR217" s="136" t="s">
        <v>140</v>
      </c>
      <c r="AT217" s="136" t="s">
        <v>135</v>
      </c>
      <c r="AU217" s="136" t="s">
        <v>80</v>
      </c>
      <c r="AY217" s="140" t="s">
        <v>132</v>
      </c>
      <c r="BE217" s="218">
        <f>IF($N$217="základní",$J$217,0)</f>
        <v>0</v>
      </c>
      <c r="BF217" s="218">
        <f>IF($N$217="snížená",$J$217,0)</f>
        <v>0</v>
      </c>
      <c r="BG217" s="218">
        <f>IF($N$217="zákl. přenesená",$J$217,0)</f>
        <v>0</v>
      </c>
      <c r="BH217" s="218">
        <f>IF($N$217="sníž. přenesená",$J$217,0)</f>
        <v>0</v>
      </c>
      <c r="BI217" s="218">
        <f>IF($N$217="nulová",$J$217,0)</f>
        <v>0</v>
      </c>
      <c r="BJ217" s="136" t="s">
        <v>22</v>
      </c>
      <c r="BK217" s="218">
        <f>ROUND($I$217*$H$217,2)</f>
        <v>0</v>
      </c>
      <c r="BL217" s="136" t="s">
        <v>140</v>
      </c>
      <c r="BM217" s="136" t="s">
        <v>262</v>
      </c>
    </row>
    <row r="218" spans="2:47" s="140" customFormat="1" ht="16.5" customHeight="1">
      <c r="B218" s="141"/>
      <c r="D218" s="219" t="s">
        <v>141</v>
      </c>
      <c r="F218" s="220" t="s">
        <v>261</v>
      </c>
      <c r="I218" s="230"/>
      <c r="L218" s="141"/>
      <c r="M218" s="221"/>
      <c r="T218" s="222"/>
      <c r="AT218" s="140" t="s">
        <v>141</v>
      </c>
      <c r="AU218" s="140" t="s">
        <v>80</v>
      </c>
    </row>
    <row r="219" spans="2:47" s="140" customFormat="1" ht="30.75" customHeight="1">
      <c r="B219" s="141"/>
      <c r="D219" s="232" t="s">
        <v>142</v>
      </c>
      <c r="F219" s="233" t="s">
        <v>263</v>
      </c>
      <c r="I219" s="230"/>
      <c r="L219" s="141"/>
      <c r="M219" s="221"/>
      <c r="T219" s="222"/>
      <c r="AT219" s="140" t="s">
        <v>142</v>
      </c>
      <c r="AU219" s="140" t="s">
        <v>80</v>
      </c>
    </row>
    <row r="220" spans="2:63" s="197" customFormat="1" ht="30.75" customHeight="1">
      <c r="B220" s="198"/>
      <c r="D220" s="199" t="s">
        <v>72</v>
      </c>
      <c r="E220" s="206" t="s">
        <v>231</v>
      </c>
      <c r="F220" s="206" t="s">
        <v>232</v>
      </c>
      <c r="I220" s="231"/>
      <c r="J220" s="207">
        <f>$BK$220</f>
        <v>0</v>
      </c>
      <c r="L220" s="198"/>
      <c r="M220" s="202"/>
      <c r="P220" s="203">
        <f>SUM($P$221:$P$223)</f>
        <v>0</v>
      </c>
      <c r="R220" s="203">
        <f>SUM($R$221:$R$223)</f>
        <v>0</v>
      </c>
      <c r="T220" s="204">
        <f>SUM($T$221:$T$223)</f>
        <v>0</v>
      </c>
      <c r="AR220" s="199" t="s">
        <v>22</v>
      </c>
      <c r="AT220" s="199" t="s">
        <v>72</v>
      </c>
      <c r="AU220" s="199" t="s">
        <v>22</v>
      </c>
      <c r="AY220" s="199" t="s">
        <v>132</v>
      </c>
      <c r="BK220" s="205">
        <f>SUM($BK$221:$BK$223)</f>
        <v>0</v>
      </c>
    </row>
    <row r="221" spans="2:65" s="140" customFormat="1" ht="15.75" customHeight="1">
      <c r="B221" s="141"/>
      <c r="C221" s="208" t="s">
        <v>240</v>
      </c>
      <c r="D221" s="208" t="s">
        <v>135</v>
      </c>
      <c r="E221" s="209" t="s">
        <v>233</v>
      </c>
      <c r="F221" s="210" t="s">
        <v>234</v>
      </c>
      <c r="G221" s="211" t="s">
        <v>177</v>
      </c>
      <c r="H221" s="212">
        <v>34.036</v>
      </c>
      <c r="I221" s="229"/>
      <c r="J221" s="213">
        <f>ROUND($I$221*$H$221,2)</f>
        <v>0</v>
      </c>
      <c r="K221" s="210" t="s">
        <v>139</v>
      </c>
      <c r="L221" s="141"/>
      <c r="M221" s="214"/>
      <c r="N221" s="215" t="s">
        <v>44</v>
      </c>
      <c r="Q221" s="216">
        <v>0</v>
      </c>
      <c r="R221" s="216">
        <f>$Q$221*$H$221</f>
        <v>0</v>
      </c>
      <c r="S221" s="216">
        <v>0</v>
      </c>
      <c r="T221" s="217">
        <f>$S$221*$H$221</f>
        <v>0</v>
      </c>
      <c r="AR221" s="136" t="s">
        <v>140</v>
      </c>
      <c r="AT221" s="136" t="s">
        <v>135</v>
      </c>
      <c r="AU221" s="136" t="s">
        <v>80</v>
      </c>
      <c r="AY221" s="140" t="s">
        <v>132</v>
      </c>
      <c r="BE221" s="218">
        <f>IF($N$221="základní",$J$221,0)</f>
        <v>0</v>
      </c>
      <c r="BF221" s="218">
        <f>IF($N$221="snížená",$J$221,0)</f>
        <v>0</v>
      </c>
      <c r="BG221" s="218">
        <f>IF($N$221="zákl. přenesená",$J$221,0)</f>
        <v>0</v>
      </c>
      <c r="BH221" s="218">
        <f>IF($N$221="sníž. přenesená",$J$221,0)</f>
        <v>0</v>
      </c>
      <c r="BI221" s="218">
        <f>IF($N$221="nulová",$J$221,0)</f>
        <v>0</v>
      </c>
      <c r="BJ221" s="136" t="s">
        <v>22</v>
      </c>
      <c r="BK221" s="218">
        <f>ROUND($I$221*$H$221,2)</f>
        <v>0</v>
      </c>
      <c r="BL221" s="136" t="s">
        <v>140</v>
      </c>
      <c r="BM221" s="136" t="s">
        <v>264</v>
      </c>
    </row>
    <row r="222" spans="2:47" s="140" customFormat="1" ht="16.5" customHeight="1">
      <c r="B222" s="141"/>
      <c r="D222" s="219" t="s">
        <v>141</v>
      </c>
      <c r="F222" s="220" t="s">
        <v>234</v>
      </c>
      <c r="I222" s="230"/>
      <c r="L222" s="141"/>
      <c r="M222" s="221"/>
      <c r="T222" s="222"/>
      <c r="AT222" s="140" t="s">
        <v>141</v>
      </c>
      <c r="AU222" s="140" t="s">
        <v>80</v>
      </c>
    </row>
    <row r="223" spans="2:47" s="140" customFormat="1" ht="30.75" customHeight="1">
      <c r="B223" s="141"/>
      <c r="D223" s="232" t="s">
        <v>142</v>
      </c>
      <c r="F223" s="233" t="s">
        <v>235</v>
      </c>
      <c r="I223" s="230"/>
      <c r="L223" s="141"/>
      <c r="M223" s="221"/>
      <c r="T223" s="222"/>
      <c r="AT223" s="140" t="s">
        <v>142</v>
      </c>
      <c r="AU223" s="140" t="s">
        <v>80</v>
      </c>
    </row>
    <row r="224" spans="2:63" s="197" customFormat="1" ht="37.5" customHeight="1">
      <c r="B224" s="198"/>
      <c r="D224" s="199" t="s">
        <v>72</v>
      </c>
      <c r="E224" s="200" t="s">
        <v>265</v>
      </c>
      <c r="F224" s="200" t="s">
        <v>266</v>
      </c>
      <c r="I224" s="231"/>
      <c r="J224" s="201">
        <f>$BK$224</f>
        <v>0</v>
      </c>
      <c r="L224" s="198"/>
      <c r="M224" s="202"/>
      <c r="P224" s="203">
        <f>$P$225+$P$235</f>
        <v>0</v>
      </c>
      <c r="R224" s="203">
        <f>$R$225+$R$235</f>
        <v>54.0906</v>
      </c>
      <c r="T224" s="204">
        <f>$T$225+$T$235</f>
        <v>0</v>
      </c>
      <c r="AR224" s="199" t="s">
        <v>22</v>
      </c>
      <c r="AT224" s="199" t="s">
        <v>72</v>
      </c>
      <c r="AU224" s="199" t="s">
        <v>73</v>
      </c>
      <c r="AY224" s="199" t="s">
        <v>132</v>
      </c>
      <c r="BK224" s="205">
        <f>$BK$225+$BK$235</f>
        <v>0</v>
      </c>
    </row>
    <row r="225" spans="2:63" s="197" customFormat="1" ht="21" customHeight="1">
      <c r="B225" s="198"/>
      <c r="D225" s="199" t="s">
        <v>72</v>
      </c>
      <c r="E225" s="206" t="s">
        <v>267</v>
      </c>
      <c r="F225" s="206" t="s">
        <v>268</v>
      </c>
      <c r="I225" s="231"/>
      <c r="J225" s="207">
        <f>$BK$225</f>
        <v>0</v>
      </c>
      <c r="L225" s="198"/>
      <c r="M225" s="202"/>
      <c r="P225" s="203">
        <f>SUM($P$226:$P$234)</f>
        <v>0</v>
      </c>
      <c r="R225" s="203">
        <f>SUM($R$226:$R$234)</f>
        <v>54.0906</v>
      </c>
      <c r="T225" s="204">
        <f>SUM($T$226:$T$234)</f>
        <v>0</v>
      </c>
      <c r="AR225" s="199" t="s">
        <v>22</v>
      </c>
      <c r="AT225" s="199" t="s">
        <v>72</v>
      </c>
      <c r="AU225" s="199" t="s">
        <v>22</v>
      </c>
      <c r="AY225" s="199" t="s">
        <v>132</v>
      </c>
      <c r="BK225" s="205">
        <f>SUM($BK$226:$BK$234)</f>
        <v>0</v>
      </c>
    </row>
    <row r="226" spans="2:65" s="140" customFormat="1" ht="15.75" customHeight="1">
      <c r="B226" s="141"/>
      <c r="C226" s="208" t="s">
        <v>245</v>
      </c>
      <c r="D226" s="208" t="s">
        <v>135</v>
      </c>
      <c r="E226" s="209" t="s">
        <v>269</v>
      </c>
      <c r="F226" s="210" t="s">
        <v>270</v>
      </c>
      <c r="G226" s="211" t="s">
        <v>193</v>
      </c>
      <c r="H226" s="212">
        <v>20</v>
      </c>
      <c r="I226" s="229"/>
      <c r="J226" s="213">
        <f>ROUND($I$226*$H$226,2)</f>
        <v>0</v>
      </c>
      <c r="K226" s="210" t="s">
        <v>139</v>
      </c>
      <c r="L226" s="141"/>
      <c r="M226" s="214"/>
      <c r="N226" s="215" t="s">
        <v>44</v>
      </c>
      <c r="Q226" s="216">
        <v>2.70453</v>
      </c>
      <c r="R226" s="216">
        <f>$Q$226*$H$226</f>
        <v>54.0906</v>
      </c>
      <c r="S226" s="216">
        <v>0</v>
      </c>
      <c r="T226" s="217">
        <f>$S$226*$H$226</f>
        <v>0</v>
      </c>
      <c r="AR226" s="136" t="s">
        <v>140</v>
      </c>
      <c r="AT226" s="136" t="s">
        <v>135</v>
      </c>
      <c r="AU226" s="136" t="s">
        <v>80</v>
      </c>
      <c r="AY226" s="140" t="s">
        <v>132</v>
      </c>
      <c r="BE226" s="218">
        <f>IF($N$226="základní",$J$226,0)</f>
        <v>0</v>
      </c>
      <c r="BF226" s="218">
        <f>IF($N$226="snížená",$J$226,0)</f>
        <v>0</v>
      </c>
      <c r="BG226" s="218">
        <f>IF($N$226="zákl. přenesená",$J$226,0)</f>
        <v>0</v>
      </c>
      <c r="BH226" s="218">
        <f>IF($N$226="sníž. přenesená",$J$226,0)</f>
        <v>0</v>
      </c>
      <c r="BI226" s="218">
        <f>IF($N$226="nulová",$J$226,0)</f>
        <v>0</v>
      </c>
      <c r="BJ226" s="136" t="s">
        <v>22</v>
      </c>
      <c r="BK226" s="218">
        <f>ROUND($I$226*$H$226,2)</f>
        <v>0</v>
      </c>
      <c r="BL226" s="136" t="s">
        <v>140</v>
      </c>
      <c r="BM226" s="136" t="s">
        <v>271</v>
      </c>
    </row>
    <row r="227" spans="2:47" s="140" customFormat="1" ht="16.5" customHeight="1">
      <c r="B227" s="141"/>
      <c r="D227" s="219" t="s">
        <v>141</v>
      </c>
      <c r="F227" s="220" t="s">
        <v>272</v>
      </c>
      <c r="I227" s="230"/>
      <c r="L227" s="141"/>
      <c r="M227" s="221"/>
      <c r="T227" s="222"/>
      <c r="AT227" s="140" t="s">
        <v>141</v>
      </c>
      <c r="AU227" s="140" t="s">
        <v>80</v>
      </c>
    </row>
    <row r="228" spans="2:47" s="140" customFormat="1" ht="30.75" customHeight="1">
      <c r="B228" s="141"/>
      <c r="D228" s="232" t="s">
        <v>142</v>
      </c>
      <c r="F228" s="233" t="s">
        <v>273</v>
      </c>
      <c r="I228" s="230"/>
      <c r="L228" s="141"/>
      <c r="M228" s="221"/>
      <c r="T228" s="222"/>
      <c r="AT228" s="140" t="s">
        <v>142</v>
      </c>
      <c r="AU228" s="140" t="s">
        <v>80</v>
      </c>
    </row>
    <row r="229" spans="2:51" s="140" customFormat="1" ht="15.75" customHeight="1">
      <c r="B229" s="234"/>
      <c r="D229" s="232" t="s">
        <v>144</v>
      </c>
      <c r="E229" s="235"/>
      <c r="F229" s="236" t="s">
        <v>274</v>
      </c>
      <c r="H229" s="237">
        <v>20</v>
      </c>
      <c r="I229" s="230"/>
      <c r="L229" s="234"/>
      <c r="M229" s="238"/>
      <c r="T229" s="239"/>
      <c r="AT229" s="235" t="s">
        <v>144</v>
      </c>
      <c r="AU229" s="235" t="s">
        <v>80</v>
      </c>
      <c r="AV229" s="235" t="s">
        <v>80</v>
      </c>
      <c r="AW229" s="235" t="s">
        <v>97</v>
      </c>
      <c r="AX229" s="235" t="s">
        <v>73</v>
      </c>
      <c r="AY229" s="235" t="s">
        <v>132</v>
      </c>
    </row>
    <row r="230" spans="2:51" s="140" customFormat="1" ht="15.75" customHeight="1">
      <c r="B230" s="240"/>
      <c r="D230" s="232" t="s">
        <v>144</v>
      </c>
      <c r="E230" s="241"/>
      <c r="F230" s="242" t="s">
        <v>146</v>
      </c>
      <c r="H230" s="243">
        <v>20</v>
      </c>
      <c r="I230" s="230"/>
      <c r="L230" s="240"/>
      <c r="M230" s="244"/>
      <c r="T230" s="245"/>
      <c r="AT230" s="241" t="s">
        <v>144</v>
      </c>
      <c r="AU230" s="241" t="s">
        <v>80</v>
      </c>
      <c r="AV230" s="241" t="s">
        <v>140</v>
      </c>
      <c r="AW230" s="241" t="s">
        <v>97</v>
      </c>
      <c r="AX230" s="241" t="s">
        <v>22</v>
      </c>
      <c r="AY230" s="241" t="s">
        <v>132</v>
      </c>
    </row>
    <row r="231" spans="2:65" s="140" customFormat="1" ht="15.75" customHeight="1">
      <c r="B231" s="141"/>
      <c r="C231" s="246" t="s">
        <v>250</v>
      </c>
      <c r="D231" s="246" t="s">
        <v>226</v>
      </c>
      <c r="E231" s="247" t="s">
        <v>275</v>
      </c>
      <c r="F231" s="248" t="s">
        <v>276</v>
      </c>
      <c r="G231" s="249" t="s">
        <v>277</v>
      </c>
      <c r="H231" s="250">
        <v>8</v>
      </c>
      <c r="I231" s="256"/>
      <c r="J231" s="251">
        <f>ROUND($I$231*$H$231,2)</f>
        <v>0</v>
      </c>
      <c r="K231" s="248"/>
      <c r="L231" s="252"/>
      <c r="M231" s="253"/>
      <c r="N231" s="254" t="s">
        <v>44</v>
      </c>
      <c r="Q231" s="216">
        <v>0</v>
      </c>
      <c r="R231" s="216">
        <f>$Q$231*$H$231</f>
        <v>0</v>
      </c>
      <c r="S231" s="216">
        <v>0</v>
      </c>
      <c r="T231" s="217">
        <f>$S$231*$H$231</f>
        <v>0</v>
      </c>
      <c r="AR231" s="136" t="s">
        <v>165</v>
      </c>
      <c r="AT231" s="136" t="s">
        <v>226</v>
      </c>
      <c r="AU231" s="136" t="s">
        <v>80</v>
      </c>
      <c r="AY231" s="140" t="s">
        <v>132</v>
      </c>
      <c r="BE231" s="218">
        <f>IF($N$231="základní",$J$231,0)</f>
        <v>0</v>
      </c>
      <c r="BF231" s="218">
        <f>IF($N$231="snížená",$J$231,0)</f>
        <v>0</v>
      </c>
      <c r="BG231" s="218">
        <f>IF($N$231="zákl. přenesená",$J$231,0)</f>
        <v>0</v>
      </c>
      <c r="BH231" s="218">
        <f>IF($N$231="sníž. přenesená",$J$231,0)</f>
        <v>0</v>
      </c>
      <c r="BI231" s="218">
        <f>IF($N$231="nulová",$J$231,0)</f>
        <v>0</v>
      </c>
      <c r="BJ231" s="136" t="s">
        <v>22</v>
      </c>
      <c r="BK231" s="218">
        <f>ROUND($I$231*$H$231,2)</f>
        <v>0</v>
      </c>
      <c r="BL231" s="136" t="s">
        <v>140</v>
      </c>
      <c r="BM231" s="136" t="s">
        <v>278</v>
      </c>
    </row>
    <row r="232" spans="2:47" s="140" customFormat="1" ht="16.5" customHeight="1">
      <c r="B232" s="141"/>
      <c r="D232" s="219" t="s">
        <v>141</v>
      </c>
      <c r="F232" s="220" t="s">
        <v>276</v>
      </c>
      <c r="I232" s="230"/>
      <c r="L232" s="141"/>
      <c r="M232" s="221"/>
      <c r="T232" s="222"/>
      <c r="AT232" s="140" t="s">
        <v>141</v>
      </c>
      <c r="AU232" s="140" t="s">
        <v>80</v>
      </c>
    </row>
    <row r="233" spans="2:65" s="140" customFormat="1" ht="15.75" customHeight="1">
      <c r="B233" s="141"/>
      <c r="C233" s="246" t="s">
        <v>256</v>
      </c>
      <c r="D233" s="246" t="s">
        <v>226</v>
      </c>
      <c r="E233" s="247" t="s">
        <v>279</v>
      </c>
      <c r="F233" s="248" t="s">
        <v>280</v>
      </c>
      <c r="G233" s="249" t="s">
        <v>277</v>
      </c>
      <c r="H233" s="250">
        <v>7</v>
      </c>
      <c r="I233" s="256"/>
      <c r="J233" s="251">
        <f>ROUND($I$233*$H$233,2)</f>
        <v>0</v>
      </c>
      <c r="K233" s="248"/>
      <c r="L233" s="252"/>
      <c r="M233" s="253"/>
      <c r="N233" s="254" t="s">
        <v>44</v>
      </c>
      <c r="Q233" s="216">
        <v>0</v>
      </c>
      <c r="R233" s="216">
        <f>$Q$233*$H$233</f>
        <v>0</v>
      </c>
      <c r="S233" s="216">
        <v>0</v>
      </c>
      <c r="T233" s="217">
        <f>$S$233*$H$233</f>
        <v>0</v>
      </c>
      <c r="AR233" s="136" t="s">
        <v>165</v>
      </c>
      <c r="AT233" s="136" t="s">
        <v>226</v>
      </c>
      <c r="AU233" s="136" t="s">
        <v>80</v>
      </c>
      <c r="AY233" s="140" t="s">
        <v>132</v>
      </c>
      <c r="BE233" s="218">
        <f>IF($N$233="základní",$J$233,0)</f>
        <v>0</v>
      </c>
      <c r="BF233" s="218">
        <f>IF($N$233="snížená",$J$233,0)</f>
        <v>0</v>
      </c>
      <c r="BG233" s="218">
        <f>IF($N$233="zákl. přenesená",$J$233,0)</f>
        <v>0</v>
      </c>
      <c r="BH233" s="218">
        <f>IF($N$233="sníž. přenesená",$J$233,0)</f>
        <v>0</v>
      </c>
      <c r="BI233" s="218">
        <f>IF($N$233="nulová",$J$233,0)</f>
        <v>0</v>
      </c>
      <c r="BJ233" s="136" t="s">
        <v>22</v>
      </c>
      <c r="BK233" s="218">
        <f>ROUND($I$233*$H$233,2)</f>
        <v>0</v>
      </c>
      <c r="BL233" s="136" t="s">
        <v>140</v>
      </c>
      <c r="BM233" s="136" t="s">
        <v>281</v>
      </c>
    </row>
    <row r="234" spans="2:47" s="140" customFormat="1" ht="16.5" customHeight="1">
      <c r="B234" s="141"/>
      <c r="D234" s="219" t="s">
        <v>141</v>
      </c>
      <c r="F234" s="220" t="s">
        <v>280</v>
      </c>
      <c r="I234" s="230"/>
      <c r="L234" s="141"/>
      <c r="M234" s="221"/>
      <c r="T234" s="222"/>
      <c r="AT234" s="140" t="s">
        <v>141</v>
      </c>
      <c r="AU234" s="140" t="s">
        <v>80</v>
      </c>
    </row>
    <row r="235" spans="2:63" s="197" customFormat="1" ht="30.75" customHeight="1">
      <c r="B235" s="198"/>
      <c r="D235" s="199" t="s">
        <v>72</v>
      </c>
      <c r="E235" s="206" t="s">
        <v>231</v>
      </c>
      <c r="F235" s="206" t="s">
        <v>232</v>
      </c>
      <c r="I235" s="231"/>
      <c r="J235" s="207">
        <f>$BK$235</f>
        <v>0</v>
      </c>
      <c r="L235" s="198"/>
      <c r="M235" s="202"/>
      <c r="P235" s="203">
        <f>SUM($P$236:$P$238)</f>
        <v>0</v>
      </c>
      <c r="R235" s="203">
        <f>SUM($R$236:$R$238)</f>
        <v>0</v>
      </c>
      <c r="T235" s="204">
        <f>SUM($T$236:$T$238)</f>
        <v>0</v>
      </c>
      <c r="AR235" s="199" t="s">
        <v>22</v>
      </c>
      <c r="AT235" s="199" t="s">
        <v>72</v>
      </c>
      <c r="AU235" s="199" t="s">
        <v>22</v>
      </c>
      <c r="AY235" s="199" t="s">
        <v>132</v>
      </c>
      <c r="BK235" s="205">
        <f>SUM($BK$236:$BK$238)</f>
        <v>0</v>
      </c>
    </row>
    <row r="236" spans="2:65" s="140" customFormat="1" ht="15.75" customHeight="1">
      <c r="B236" s="141"/>
      <c r="C236" s="208" t="s">
        <v>262</v>
      </c>
      <c r="D236" s="208" t="s">
        <v>135</v>
      </c>
      <c r="E236" s="209" t="s">
        <v>233</v>
      </c>
      <c r="F236" s="210" t="s">
        <v>234</v>
      </c>
      <c r="G236" s="211" t="s">
        <v>177</v>
      </c>
      <c r="H236" s="212">
        <v>109.285</v>
      </c>
      <c r="I236" s="229"/>
      <c r="J236" s="213">
        <f>ROUND($I$236*$H$236,2)</f>
        <v>0</v>
      </c>
      <c r="K236" s="210" t="s">
        <v>139</v>
      </c>
      <c r="L236" s="141"/>
      <c r="M236" s="214"/>
      <c r="N236" s="215" t="s">
        <v>44</v>
      </c>
      <c r="Q236" s="216">
        <v>0</v>
      </c>
      <c r="R236" s="216">
        <f>$Q$236*$H$236</f>
        <v>0</v>
      </c>
      <c r="S236" s="216">
        <v>0</v>
      </c>
      <c r="T236" s="217">
        <f>$S$236*$H$236</f>
        <v>0</v>
      </c>
      <c r="AR236" s="136" t="s">
        <v>140</v>
      </c>
      <c r="AT236" s="136" t="s">
        <v>135</v>
      </c>
      <c r="AU236" s="136" t="s">
        <v>80</v>
      </c>
      <c r="AY236" s="140" t="s">
        <v>132</v>
      </c>
      <c r="BE236" s="218">
        <f>IF($N$236="základní",$J$236,0)</f>
        <v>0</v>
      </c>
      <c r="BF236" s="218">
        <f>IF($N$236="snížená",$J$236,0)</f>
        <v>0</v>
      </c>
      <c r="BG236" s="218">
        <f>IF($N$236="zákl. přenesená",$J$236,0)</f>
        <v>0</v>
      </c>
      <c r="BH236" s="218">
        <f>IF($N$236="sníž. přenesená",$J$236,0)</f>
        <v>0</v>
      </c>
      <c r="BI236" s="218">
        <f>IF($N$236="nulová",$J$236,0)</f>
        <v>0</v>
      </c>
      <c r="BJ236" s="136" t="s">
        <v>22</v>
      </c>
      <c r="BK236" s="218">
        <f>ROUND($I$236*$H$236,2)</f>
        <v>0</v>
      </c>
      <c r="BL236" s="136" t="s">
        <v>140</v>
      </c>
      <c r="BM236" s="136" t="s">
        <v>282</v>
      </c>
    </row>
    <row r="237" spans="2:47" s="140" customFormat="1" ht="16.5" customHeight="1">
      <c r="B237" s="141"/>
      <c r="D237" s="219" t="s">
        <v>141</v>
      </c>
      <c r="F237" s="220" t="s">
        <v>234</v>
      </c>
      <c r="I237" s="230"/>
      <c r="L237" s="141"/>
      <c r="M237" s="221"/>
      <c r="T237" s="222"/>
      <c r="AT237" s="140" t="s">
        <v>141</v>
      </c>
      <c r="AU237" s="140" t="s">
        <v>80</v>
      </c>
    </row>
    <row r="238" spans="2:47" s="140" customFormat="1" ht="30.75" customHeight="1">
      <c r="B238" s="141"/>
      <c r="D238" s="232" t="s">
        <v>142</v>
      </c>
      <c r="F238" s="233" t="s">
        <v>235</v>
      </c>
      <c r="I238" s="230"/>
      <c r="L238" s="141"/>
      <c r="M238" s="221"/>
      <c r="T238" s="222"/>
      <c r="AT238" s="140" t="s">
        <v>142</v>
      </c>
      <c r="AU238" s="140" t="s">
        <v>80</v>
      </c>
    </row>
    <row r="239" spans="2:63" s="197" customFormat="1" ht="37.5" customHeight="1">
      <c r="B239" s="198"/>
      <c r="D239" s="199" t="s">
        <v>72</v>
      </c>
      <c r="E239" s="200" t="s">
        <v>283</v>
      </c>
      <c r="F239" s="200" t="s">
        <v>284</v>
      </c>
      <c r="I239" s="231"/>
      <c r="J239" s="201">
        <f>$BK$239</f>
        <v>0</v>
      </c>
      <c r="L239" s="198"/>
      <c r="M239" s="202"/>
      <c r="P239" s="203">
        <f>$P$240+$P$263+$P$269+$P$275+$P$279</f>
        <v>0</v>
      </c>
      <c r="R239" s="203">
        <f>$R$240+$R$263+$R$269+$R$275+$R$279</f>
        <v>133.36775434543517</v>
      </c>
      <c r="T239" s="204">
        <f>$T$240+$T$263+$T$269+$T$275+$T$279</f>
        <v>0</v>
      </c>
      <c r="AR239" s="199" t="s">
        <v>22</v>
      </c>
      <c r="AT239" s="199" t="s">
        <v>72</v>
      </c>
      <c r="AU239" s="199" t="s">
        <v>73</v>
      </c>
      <c r="AY239" s="199" t="s">
        <v>132</v>
      </c>
      <c r="BK239" s="205">
        <f>$BK$240+$BK$263+$BK$269+$BK$275+$BK$279</f>
        <v>0</v>
      </c>
    </row>
    <row r="240" spans="2:63" s="197" customFormat="1" ht="21" customHeight="1">
      <c r="B240" s="198"/>
      <c r="D240" s="199" t="s">
        <v>72</v>
      </c>
      <c r="E240" s="206" t="s">
        <v>183</v>
      </c>
      <c r="F240" s="206" t="s">
        <v>184</v>
      </c>
      <c r="I240" s="231"/>
      <c r="J240" s="207">
        <f>$BK$240</f>
        <v>0</v>
      </c>
      <c r="L240" s="198"/>
      <c r="M240" s="202"/>
      <c r="P240" s="203">
        <f>SUM($P$241:$P$262)</f>
        <v>0</v>
      </c>
      <c r="R240" s="203">
        <f>SUM($R$241:$R$262)</f>
        <v>133.36508287243518</v>
      </c>
      <c r="T240" s="204">
        <f>SUM($T$241:$T$262)</f>
        <v>0</v>
      </c>
      <c r="AR240" s="199" t="s">
        <v>22</v>
      </c>
      <c r="AT240" s="199" t="s">
        <v>72</v>
      </c>
      <c r="AU240" s="199" t="s">
        <v>22</v>
      </c>
      <c r="AY240" s="199" t="s">
        <v>132</v>
      </c>
      <c r="BK240" s="205">
        <f>SUM($BK$241:$BK$262)</f>
        <v>0</v>
      </c>
    </row>
    <row r="241" spans="2:65" s="140" customFormat="1" ht="15.75" customHeight="1">
      <c r="B241" s="141"/>
      <c r="C241" s="208" t="s">
        <v>264</v>
      </c>
      <c r="D241" s="208" t="s">
        <v>135</v>
      </c>
      <c r="E241" s="209" t="s">
        <v>285</v>
      </c>
      <c r="F241" s="210" t="s">
        <v>286</v>
      </c>
      <c r="G241" s="211" t="s">
        <v>155</v>
      </c>
      <c r="H241" s="212">
        <v>52.229</v>
      </c>
      <c r="I241" s="229"/>
      <c r="J241" s="213">
        <f>ROUND($I$241*$H$241,2)</f>
        <v>0</v>
      </c>
      <c r="K241" s="210" t="s">
        <v>139</v>
      </c>
      <c r="L241" s="141"/>
      <c r="M241" s="214"/>
      <c r="N241" s="215" t="s">
        <v>44</v>
      </c>
      <c r="Q241" s="216">
        <v>2.526248</v>
      </c>
      <c r="R241" s="216">
        <f>$Q$241*$H$241</f>
        <v>131.943406792</v>
      </c>
      <c r="S241" s="216">
        <v>0</v>
      </c>
      <c r="T241" s="217">
        <f>$S$241*$H$241</f>
        <v>0</v>
      </c>
      <c r="AR241" s="136" t="s">
        <v>140</v>
      </c>
      <c r="AT241" s="136" t="s">
        <v>135</v>
      </c>
      <c r="AU241" s="136" t="s">
        <v>80</v>
      </c>
      <c r="AY241" s="140" t="s">
        <v>132</v>
      </c>
      <c r="BE241" s="218">
        <f>IF($N$241="základní",$J$241,0)</f>
        <v>0</v>
      </c>
      <c r="BF241" s="218">
        <f>IF($N$241="snížená",$J$241,0)</f>
        <v>0</v>
      </c>
      <c r="BG241" s="218">
        <f>IF($N$241="zákl. přenesená",$J$241,0)</f>
        <v>0</v>
      </c>
      <c r="BH241" s="218">
        <f>IF($N$241="sníž. přenesená",$J$241,0)</f>
        <v>0</v>
      </c>
      <c r="BI241" s="218">
        <f>IF($N$241="nulová",$J$241,0)</f>
        <v>0</v>
      </c>
      <c r="BJ241" s="136" t="s">
        <v>22</v>
      </c>
      <c r="BK241" s="218">
        <f>ROUND($I$241*$H$241,2)</f>
        <v>0</v>
      </c>
      <c r="BL241" s="136" t="s">
        <v>140</v>
      </c>
      <c r="BM241" s="136" t="s">
        <v>287</v>
      </c>
    </row>
    <row r="242" spans="2:47" s="140" customFormat="1" ht="16.5" customHeight="1">
      <c r="B242" s="141"/>
      <c r="D242" s="219" t="s">
        <v>141</v>
      </c>
      <c r="F242" s="220" t="s">
        <v>286</v>
      </c>
      <c r="I242" s="230"/>
      <c r="L242" s="141"/>
      <c r="M242" s="221"/>
      <c r="T242" s="222"/>
      <c r="AT242" s="140" t="s">
        <v>141</v>
      </c>
      <c r="AU242" s="140" t="s">
        <v>80</v>
      </c>
    </row>
    <row r="243" spans="2:47" s="140" customFormat="1" ht="30.75" customHeight="1">
      <c r="B243" s="141"/>
      <c r="D243" s="232" t="s">
        <v>142</v>
      </c>
      <c r="F243" s="233" t="s">
        <v>288</v>
      </c>
      <c r="I243" s="230"/>
      <c r="L243" s="141"/>
      <c r="M243" s="221"/>
      <c r="T243" s="222"/>
      <c r="AT243" s="140" t="s">
        <v>142</v>
      </c>
      <c r="AU243" s="140" t="s">
        <v>80</v>
      </c>
    </row>
    <row r="244" spans="2:51" s="140" customFormat="1" ht="15.75" customHeight="1">
      <c r="B244" s="234"/>
      <c r="D244" s="232" t="s">
        <v>144</v>
      </c>
      <c r="E244" s="235"/>
      <c r="F244" s="236" t="s">
        <v>289</v>
      </c>
      <c r="H244" s="237">
        <v>70.8</v>
      </c>
      <c r="I244" s="230"/>
      <c r="L244" s="234"/>
      <c r="M244" s="238"/>
      <c r="T244" s="239"/>
      <c r="AT244" s="235" t="s">
        <v>144</v>
      </c>
      <c r="AU244" s="235" t="s">
        <v>80</v>
      </c>
      <c r="AV244" s="235" t="s">
        <v>80</v>
      </c>
      <c r="AW244" s="235" t="s">
        <v>97</v>
      </c>
      <c r="AX244" s="235" t="s">
        <v>73</v>
      </c>
      <c r="AY244" s="235" t="s">
        <v>132</v>
      </c>
    </row>
    <row r="245" spans="2:51" s="140" customFormat="1" ht="15.75" customHeight="1">
      <c r="B245" s="234"/>
      <c r="D245" s="232" t="s">
        <v>144</v>
      </c>
      <c r="E245" s="235"/>
      <c r="F245" s="236" t="s">
        <v>290</v>
      </c>
      <c r="H245" s="237">
        <v>-18.384</v>
      </c>
      <c r="I245" s="230"/>
      <c r="L245" s="234"/>
      <c r="M245" s="238"/>
      <c r="T245" s="239"/>
      <c r="AT245" s="235" t="s">
        <v>144</v>
      </c>
      <c r="AU245" s="235" t="s">
        <v>80</v>
      </c>
      <c r="AV245" s="235" t="s">
        <v>80</v>
      </c>
      <c r="AW245" s="235" t="s">
        <v>97</v>
      </c>
      <c r="AX245" s="235" t="s">
        <v>73</v>
      </c>
      <c r="AY245" s="235" t="s">
        <v>132</v>
      </c>
    </row>
    <row r="246" spans="2:51" s="140" customFormat="1" ht="15.75" customHeight="1">
      <c r="B246" s="234"/>
      <c r="D246" s="232" t="s">
        <v>144</v>
      </c>
      <c r="E246" s="235"/>
      <c r="F246" s="236" t="s">
        <v>291</v>
      </c>
      <c r="H246" s="237">
        <v>-0.18732</v>
      </c>
      <c r="I246" s="230"/>
      <c r="L246" s="234"/>
      <c r="M246" s="238"/>
      <c r="T246" s="239"/>
      <c r="AT246" s="235" t="s">
        <v>144</v>
      </c>
      <c r="AU246" s="235" t="s">
        <v>80</v>
      </c>
      <c r="AV246" s="235" t="s">
        <v>80</v>
      </c>
      <c r="AW246" s="235" t="s">
        <v>97</v>
      </c>
      <c r="AX246" s="235" t="s">
        <v>73</v>
      </c>
      <c r="AY246" s="235" t="s">
        <v>132</v>
      </c>
    </row>
    <row r="247" spans="2:51" s="140" customFormat="1" ht="15.75" customHeight="1">
      <c r="B247" s="240"/>
      <c r="D247" s="232" t="s">
        <v>144</v>
      </c>
      <c r="E247" s="241"/>
      <c r="F247" s="242" t="s">
        <v>146</v>
      </c>
      <c r="H247" s="243">
        <v>52.22868</v>
      </c>
      <c r="I247" s="230"/>
      <c r="L247" s="240"/>
      <c r="M247" s="244"/>
      <c r="T247" s="245"/>
      <c r="AT247" s="241" t="s">
        <v>144</v>
      </c>
      <c r="AU247" s="241" t="s">
        <v>80</v>
      </c>
      <c r="AV247" s="241" t="s">
        <v>140</v>
      </c>
      <c r="AW247" s="241" t="s">
        <v>97</v>
      </c>
      <c r="AX247" s="241" t="s">
        <v>22</v>
      </c>
      <c r="AY247" s="241" t="s">
        <v>132</v>
      </c>
    </row>
    <row r="248" spans="2:65" s="140" customFormat="1" ht="15.75" customHeight="1">
      <c r="B248" s="141"/>
      <c r="C248" s="208" t="s">
        <v>292</v>
      </c>
      <c r="D248" s="208" t="s">
        <v>135</v>
      </c>
      <c r="E248" s="209" t="s">
        <v>293</v>
      </c>
      <c r="F248" s="210" t="s">
        <v>294</v>
      </c>
      <c r="G248" s="211" t="s">
        <v>199</v>
      </c>
      <c r="H248" s="212">
        <v>54</v>
      </c>
      <c r="I248" s="229"/>
      <c r="J248" s="213">
        <f>ROUND($I$248*$H$248,2)</f>
        <v>0</v>
      </c>
      <c r="K248" s="210" t="s">
        <v>139</v>
      </c>
      <c r="L248" s="141"/>
      <c r="M248" s="214"/>
      <c r="N248" s="215" t="s">
        <v>44</v>
      </c>
      <c r="Q248" s="216">
        <v>0.00541875</v>
      </c>
      <c r="R248" s="216">
        <f>$Q$248*$H$248</f>
        <v>0.2926125</v>
      </c>
      <c r="S248" s="216">
        <v>0</v>
      </c>
      <c r="T248" s="217">
        <f>$S$248*$H$248</f>
        <v>0</v>
      </c>
      <c r="AR248" s="136" t="s">
        <v>140</v>
      </c>
      <c r="AT248" s="136" t="s">
        <v>135</v>
      </c>
      <c r="AU248" s="136" t="s">
        <v>80</v>
      </c>
      <c r="AY248" s="140" t="s">
        <v>132</v>
      </c>
      <c r="BE248" s="218">
        <f>IF($N$248="základní",$J$248,0)</f>
        <v>0</v>
      </c>
      <c r="BF248" s="218">
        <f>IF($N$248="snížená",$J$248,0)</f>
        <v>0</v>
      </c>
      <c r="BG248" s="218">
        <f>IF($N$248="zákl. přenesená",$J$248,0)</f>
        <v>0</v>
      </c>
      <c r="BH248" s="218">
        <f>IF($N$248="sníž. přenesená",$J$248,0)</f>
        <v>0</v>
      </c>
      <c r="BI248" s="218">
        <f>IF($N$248="nulová",$J$248,0)</f>
        <v>0</v>
      </c>
      <c r="BJ248" s="136" t="s">
        <v>22</v>
      </c>
      <c r="BK248" s="218">
        <f>ROUND($I$248*$H$248,2)</f>
        <v>0</v>
      </c>
      <c r="BL248" s="136" t="s">
        <v>140</v>
      </c>
      <c r="BM248" s="136" t="s">
        <v>295</v>
      </c>
    </row>
    <row r="249" spans="2:47" s="140" customFormat="1" ht="16.5" customHeight="1">
      <c r="B249" s="141"/>
      <c r="D249" s="219" t="s">
        <v>141</v>
      </c>
      <c r="F249" s="220" t="s">
        <v>294</v>
      </c>
      <c r="I249" s="230"/>
      <c r="L249" s="141"/>
      <c r="M249" s="221"/>
      <c r="T249" s="222"/>
      <c r="AT249" s="140" t="s">
        <v>141</v>
      </c>
      <c r="AU249" s="140" t="s">
        <v>80</v>
      </c>
    </row>
    <row r="250" spans="2:47" s="140" customFormat="1" ht="30.75" customHeight="1">
      <c r="B250" s="141"/>
      <c r="D250" s="232" t="s">
        <v>142</v>
      </c>
      <c r="F250" s="233" t="s">
        <v>296</v>
      </c>
      <c r="I250" s="230"/>
      <c r="L250" s="141"/>
      <c r="M250" s="221"/>
      <c r="T250" s="222"/>
      <c r="AT250" s="140" t="s">
        <v>142</v>
      </c>
      <c r="AU250" s="140" t="s">
        <v>80</v>
      </c>
    </row>
    <row r="251" spans="2:51" s="140" customFormat="1" ht="15.75" customHeight="1">
      <c r="B251" s="234"/>
      <c r="D251" s="232" t="s">
        <v>144</v>
      </c>
      <c r="E251" s="235"/>
      <c r="F251" s="236" t="s">
        <v>297</v>
      </c>
      <c r="H251" s="237">
        <v>54</v>
      </c>
      <c r="I251" s="230"/>
      <c r="L251" s="234"/>
      <c r="M251" s="238"/>
      <c r="T251" s="239"/>
      <c r="AT251" s="235" t="s">
        <v>144</v>
      </c>
      <c r="AU251" s="235" t="s">
        <v>80</v>
      </c>
      <c r="AV251" s="235" t="s">
        <v>80</v>
      </c>
      <c r="AW251" s="235" t="s">
        <v>97</v>
      </c>
      <c r="AX251" s="235" t="s">
        <v>73</v>
      </c>
      <c r="AY251" s="235" t="s">
        <v>132</v>
      </c>
    </row>
    <row r="252" spans="2:51" s="140" customFormat="1" ht="15.75" customHeight="1">
      <c r="B252" s="240"/>
      <c r="D252" s="232" t="s">
        <v>144</v>
      </c>
      <c r="E252" s="241"/>
      <c r="F252" s="242" t="s">
        <v>146</v>
      </c>
      <c r="H252" s="243">
        <v>54</v>
      </c>
      <c r="I252" s="230"/>
      <c r="L252" s="240"/>
      <c r="M252" s="244"/>
      <c r="T252" s="245"/>
      <c r="AT252" s="241" t="s">
        <v>144</v>
      </c>
      <c r="AU252" s="241" t="s">
        <v>80</v>
      </c>
      <c r="AV252" s="241" t="s">
        <v>140</v>
      </c>
      <c r="AW252" s="241" t="s">
        <v>97</v>
      </c>
      <c r="AX252" s="241" t="s">
        <v>22</v>
      </c>
      <c r="AY252" s="241" t="s">
        <v>132</v>
      </c>
    </row>
    <row r="253" spans="2:65" s="140" customFormat="1" ht="15.75" customHeight="1">
      <c r="B253" s="141"/>
      <c r="C253" s="208" t="s">
        <v>271</v>
      </c>
      <c r="D253" s="208" t="s">
        <v>135</v>
      </c>
      <c r="E253" s="209" t="s">
        <v>298</v>
      </c>
      <c r="F253" s="210" t="s">
        <v>299</v>
      </c>
      <c r="G253" s="211" t="s">
        <v>199</v>
      </c>
      <c r="H253" s="212">
        <v>54</v>
      </c>
      <c r="I253" s="229"/>
      <c r="J253" s="213">
        <f>ROUND($I$253*$H$253,2)</f>
        <v>0</v>
      </c>
      <c r="K253" s="210" t="s">
        <v>139</v>
      </c>
      <c r="L253" s="141"/>
      <c r="M253" s="214"/>
      <c r="N253" s="215" t="s">
        <v>44</v>
      </c>
      <c r="Q253" s="216">
        <v>0</v>
      </c>
      <c r="R253" s="216">
        <f>$Q$253*$H$253</f>
        <v>0</v>
      </c>
      <c r="S253" s="216">
        <v>0</v>
      </c>
      <c r="T253" s="217">
        <f>$S$253*$H$253</f>
        <v>0</v>
      </c>
      <c r="AR253" s="136" t="s">
        <v>140</v>
      </c>
      <c r="AT253" s="136" t="s">
        <v>135</v>
      </c>
      <c r="AU253" s="136" t="s">
        <v>80</v>
      </c>
      <c r="AY253" s="140" t="s">
        <v>132</v>
      </c>
      <c r="BE253" s="218">
        <f>IF($N$253="základní",$J$253,0)</f>
        <v>0</v>
      </c>
      <c r="BF253" s="218">
        <f>IF($N$253="snížená",$J$253,0)</f>
        <v>0</v>
      </c>
      <c r="BG253" s="218">
        <f>IF($N$253="zákl. přenesená",$J$253,0)</f>
        <v>0</v>
      </c>
      <c r="BH253" s="218">
        <f>IF($N$253="sníž. přenesená",$J$253,0)</f>
        <v>0</v>
      </c>
      <c r="BI253" s="218">
        <f>IF($N$253="nulová",$J$253,0)</f>
        <v>0</v>
      </c>
      <c r="BJ253" s="136" t="s">
        <v>22</v>
      </c>
      <c r="BK253" s="218">
        <f>ROUND($I$253*$H$253,2)</f>
        <v>0</v>
      </c>
      <c r="BL253" s="136" t="s">
        <v>140</v>
      </c>
      <c r="BM253" s="136" t="s">
        <v>300</v>
      </c>
    </row>
    <row r="254" spans="2:47" s="140" customFormat="1" ht="16.5" customHeight="1">
      <c r="B254" s="141"/>
      <c r="D254" s="219" t="s">
        <v>141</v>
      </c>
      <c r="F254" s="220" t="s">
        <v>299</v>
      </c>
      <c r="I254" s="230"/>
      <c r="L254" s="141"/>
      <c r="M254" s="221"/>
      <c r="T254" s="222"/>
      <c r="AT254" s="140" t="s">
        <v>141</v>
      </c>
      <c r="AU254" s="140" t="s">
        <v>80</v>
      </c>
    </row>
    <row r="255" spans="2:47" s="140" customFormat="1" ht="30.75" customHeight="1">
      <c r="B255" s="141"/>
      <c r="D255" s="232" t="s">
        <v>142</v>
      </c>
      <c r="F255" s="233" t="s">
        <v>301</v>
      </c>
      <c r="I255" s="230"/>
      <c r="L255" s="141"/>
      <c r="M255" s="221"/>
      <c r="T255" s="222"/>
      <c r="AT255" s="140" t="s">
        <v>142</v>
      </c>
      <c r="AU255" s="140" t="s">
        <v>80</v>
      </c>
    </row>
    <row r="256" spans="2:51" s="140" customFormat="1" ht="15.75" customHeight="1">
      <c r="B256" s="234"/>
      <c r="D256" s="232" t="s">
        <v>144</v>
      </c>
      <c r="E256" s="235"/>
      <c r="F256" s="236" t="s">
        <v>302</v>
      </c>
      <c r="H256" s="237">
        <v>54</v>
      </c>
      <c r="I256" s="230"/>
      <c r="L256" s="234"/>
      <c r="M256" s="238"/>
      <c r="T256" s="239"/>
      <c r="AT256" s="235" t="s">
        <v>144</v>
      </c>
      <c r="AU256" s="235" t="s">
        <v>80</v>
      </c>
      <c r="AV256" s="235" t="s">
        <v>80</v>
      </c>
      <c r="AW256" s="235" t="s">
        <v>97</v>
      </c>
      <c r="AX256" s="235" t="s">
        <v>73</v>
      </c>
      <c r="AY256" s="235" t="s">
        <v>132</v>
      </c>
    </row>
    <row r="257" spans="2:51" s="140" customFormat="1" ht="15.75" customHeight="1">
      <c r="B257" s="240"/>
      <c r="D257" s="232" t="s">
        <v>144</v>
      </c>
      <c r="E257" s="241"/>
      <c r="F257" s="242" t="s">
        <v>146</v>
      </c>
      <c r="H257" s="243">
        <v>54</v>
      </c>
      <c r="I257" s="230"/>
      <c r="L257" s="240"/>
      <c r="M257" s="244"/>
      <c r="T257" s="245"/>
      <c r="AT257" s="241" t="s">
        <v>144</v>
      </c>
      <c r="AU257" s="241" t="s">
        <v>80</v>
      </c>
      <c r="AV257" s="241" t="s">
        <v>140</v>
      </c>
      <c r="AW257" s="241" t="s">
        <v>97</v>
      </c>
      <c r="AX257" s="241" t="s">
        <v>22</v>
      </c>
      <c r="AY257" s="241" t="s">
        <v>132</v>
      </c>
    </row>
    <row r="258" spans="2:65" s="140" customFormat="1" ht="15.75" customHeight="1">
      <c r="B258" s="141"/>
      <c r="C258" s="208" t="s">
        <v>278</v>
      </c>
      <c r="D258" s="208" t="s">
        <v>135</v>
      </c>
      <c r="E258" s="209" t="s">
        <v>303</v>
      </c>
      <c r="F258" s="210" t="s">
        <v>304</v>
      </c>
      <c r="G258" s="211" t="s">
        <v>177</v>
      </c>
      <c r="H258" s="212">
        <v>1.076</v>
      </c>
      <c r="I258" s="229"/>
      <c r="J258" s="213">
        <f>ROUND($I$258*$H$258,2)</f>
        <v>0</v>
      </c>
      <c r="K258" s="210" t="s">
        <v>139</v>
      </c>
      <c r="L258" s="141"/>
      <c r="M258" s="214"/>
      <c r="N258" s="215" t="s">
        <v>44</v>
      </c>
      <c r="Q258" s="216">
        <v>1.0493155952</v>
      </c>
      <c r="R258" s="216">
        <f>$Q$258*$H$258</f>
        <v>1.1290635804352</v>
      </c>
      <c r="S258" s="216">
        <v>0</v>
      </c>
      <c r="T258" s="217">
        <f>$S$258*$H$258</f>
        <v>0</v>
      </c>
      <c r="AR258" s="136" t="s">
        <v>140</v>
      </c>
      <c r="AT258" s="136" t="s">
        <v>135</v>
      </c>
      <c r="AU258" s="136" t="s">
        <v>80</v>
      </c>
      <c r="AY258" s="140" t="s">
        <v>132</v>
      </c>
      <c r="BE258" s="218">
        <f>IF($N$258="základní",$J$258,0)</f>
        <v>0</v>
      </c>
      <c r="BF258" s="218">
        <f>IF($N$258="snížená",$J$258,0)</f>
        <v>0</v>
      </c>
      <c r="BG258" s="218">
        <f>IF($N$258="zákl. přenesená",$J$258,0)</f>
        <v>0</v>
      </c>
      <c r="BH258" s="218">
        <f>IF($N$258="sníž. přenesená",$J$258,0)</f>
        <v>0</v>
      </c>
      <c r="BI258" s="218">
        <f>IF($N$258="nulová",$J$258,0)</f>
        <v>0</v>
      </c>
      <c r="BJ258" s="136" t="s">
        <v>22</v>
      </c>
      <c r="BK258" s="218">
        <f>ROUND($I$258*$H$258,2)</f>
        <v>0</v>
      </c>
      <c r="BL258" s="136" t="s">
        <v>140</v>
      </c>
      <c r="BM258" s="136" t="s">
        <v>305</v>
      </c>
    </row>
    <row r="259" spans="2:47" s="140" customFormat="1" ht="16.5" customHeight="1">
      <c r="B259" s="141"/>
      <c r="D259" s="219" t="s">
        <v>141</v>
      </c>
      <c r="F259" s="220" t="s">
        <v>304</v>
      </c>
      <c r="I259" s="230"/>
      <c r="L259" s="141"/>
      <c r="M259" s="221"/>
      <c r="T259" s="222"/>
      <c r="AT259" s="140" t="s">
        <v>141</v>
      </c>
      <c r="AU259" s="140" t="s">
        <v>80</v>
      </c>
    </row>
    <row r="260" spans="2:47" s="140" customFormat="1" ht="30.75" customHeight="1">
      <c r="B260" s="141"/>
      <c r="D260" s="232" t="s">
        <v>142</v>
      </c>
      <c r="F260" s="233" t="s">
        <v>306</v>
      </c>
      <c r="I260" s="230"/>
      <c r="L260" s="141"/>
      <c r="M260" s="221"/>
      <c r="T260" s="222"/>
      <c r="AT260" s="140" t="s">
        <v>142</v>
      </c>
      <c r="AU260" s="140" t="s">
        <v>80</v>
      </c>
    </row>
    <row r="261" spans="2:51" s="140" customFormat="1" ht="27" customHeight="1">
      <c r="B261" s="234"/>
      <c r="D261" s="232" t="s">
        <v>144</v>
      </c>
      <c r="E261" s="235"/>
      <c r="F261" s="236" t="s">
        <v>307</v>
      </c>
      <c r="H261" s="237">
        <v>1.076375</v>
      </c>
      <c r="I261" s="230"/>
      <c r="L261" s="234"/>
      <c r="M261" s="238"/>
      <c r="T261" s="239"/>
      <c r="AT261" s="235" t="s">
        <v>144</v>
      </c>
      <c r="AU261" s="235" t="s">
        <v>80</v>
      </c>
      <c r="AV261" s="235" t="s">
        <v>80</v>
      </c>
      <c r="AW261" s="235" t="s">
        <v>97</v>
      </c>
      <c r="AX261" s="235" t="s">
        <v>73</v>
      </c>
      <c r="AY261" s="235" t="s">
        <v>132</v>
      </c>
    </row>
    <row r="262" spans="2:51" s="140" customFormat="1" ht="15.75" customHeight="1">
      <c r="B262" s="240"/>
      <c r="D262" s="232" t="s">
        <v>144</v>
      </c>
      <c r="E262" s="241"/>
      <c r="F262" s="242" t="s">
        <v>146</v>
      </c>
      <c r="H262" s="243">
        <v>1.076375</v>
      </c>
      <c r="I262" s="230"/>
      <c r="L262" s="240"/>
      <c r="M262" s="244"/>
      <c r="T262" s="245"/>
      <c r="AT262" s="241" t="s">
        <v>144</v>
      </c>
      <c r="AU262" s="241" t="s">
        <v>80</v>
      </c>
      <c r="AV262" s="241" t="s">
        <v>140</v>
      </c>
      <c r="AW262" s="241" t="s">
        <v>97</v>
      </c>
      <c r="AX262" s="241" t="s">
        <v>22</v>
      </c>
      <c r="AY262" s="241" t="s">
        <v>132</v>
      </c>
    </row>
    <row r="263" spans="2:63" s="197" customFormat="1" ht="30.75" customHeight="1">
      <c r="B263" s="198"/>
      <c r="D263" s="199" t="s">
        <v>72</v>
      </c>
      <c r="E263" s="206" t="s">
        <v>308</v>
      </c>
      <c r="F263" s="206" t="s">
        <v>309</v>
      </c>
      <c r="I263" s="231"/>
      <c r="J263" s="207">
        <f>$BK$263</f>
        <v>0</v>
      </c>
      <c r="L263" s="198"/>
      <c r="M263" s="202"/>
      <c r="P263" s="203">
        <f>SUM($P$264:$P$268)</f>
        <v>0</v>
      </c>
      <c r="R263" s="203">
        <f>SUM($R$264:$R$268)</f>
        <v>0</v>
      </c>
      <c r="T263" s="204">
        <f>SUM($T$264:$T$268)</f>
        <v>0</v>
      </c>
      <c r="AR263" s="199" t="s">
        <v>22</v>
      </c>
      <c r="AT263" s="199" t="s">
        <v>72</v>
      </c>
      <c r="AU263" s="199" t="s">
        <v>22</v>
      </c>
      <c r="AY263" s="199" t="s">
        <v>132</v>
      </c>
      <c r="BK263" s="205">
        <f>SUM($BK$264:$BK$268)</f>
        <v>0</v>
      </c>
    </row>
    <row r="264" spans="2:65" s="140" customFormat="1" ht="15.75" customHeight="1">
      <c r="B264" s="141"/>
      <c r="C264" s="208" t="s">
        <v>281</v>
      </c>
      <c r="D264" s="208" t="s">
        <v>135</v>
      </c>
      <c r="E264" s="209" t="s">
        <v>310</v>
      </c>
      <c r="F264" s="210" t="s">
        <v>311</v>
      </c>
      <c r="G264" s="211" t="s">
        <v>193</v>
      </c>
      <c r="H264" s="212">
        <v>36.4</v>
      </c>
      <c r="I264" s="229"/>
      <c r="J264" s="213">
        <f>ROUND($I$264*$H$264,2)</f>
        <v>0</v>
      </c>
      <c r="K264" s="210"/>
      <c r="L264" s="141"/>
      <c r="M264" s="214"/>
      <c r="N264" s="215" t="s">
        <v>44</v>
      </c>
      <c r="Q264" s="216">
        <v>0</v>
      </c>
      <c r="R264" s="216">
        <f>$Q$264*$H$264</f>
        <v>0</v>
      </c>
      <c r="S264" s="216">
        <v>0</v>
      </c>
      <c r="T264" s="217">
        <f>$S$264*$H$264</f>
        <v>0</v>
      </c>
      <c r="AR264" s="136" t="s">
        <v>140</v>
      </c>
      <c r="AT264" s="136" t="s">
        <v>135</v>
      </c>
      <c r="AU264" s="136" t="s">
        <v>80</v>
      </c>
      <c r="AY264" s="140" t="s">
        <v>132</v>
      </c>
      <c r="BE264" s="218">
        <f>IF($N$264="základní",$J$264,0)</f>
        <v>0</v>
      </c>
      <c r="BF264" s="218">
        <f>IF($N$264="snížená",$J$264,0)</f>
        <v>0</v>
      </c>
      <c r="BG264" s="218">
        <f>IF($N$264="zákl. přenesená",$J$264,0)</f>
        <v>0</v>
      </c>
      <c r="BH264" s="218">
        <f>IF($N$264="sníž. přenesená",$J$264,0)</f>
        <v>0</v>
      </c>
      <c r="BI264" s="218">
        <f>IF($N$264="nulová",$J$264,0)</f>
        <v>0</v>
      </c>
      <c r="BJ264" s="136" t="s">
        <v>22</v>
      </c>
      <c r="BK264" s="218">
        <f>ROUND($I$264*$H$264,2)</f>
        <v>0</v>
      </c>
      <c r="BL264" s="136" t="s">
        <v>140</v>
      </c>
      <c r="BM264" s="136" t="s">
        <v>312</v>
      </c>
    </row>
    <row r="265" spans="2:47" s="140" customFormat="1" ht="16.5" customHeight="1">
      <c r="B265" s="141"/>
      <c r="D265" s="219" t="s">
        <v>141</v>
      </c>
      <c r="F265" s="220" t="s">
        <v>311</v>
      </c>
      <c r="I265" s="230"/>
      <c r="L265" s="141"/>
      <c r="M265" s="221"/>
      <c r="T265" s="222"/>
      <c r="AT265" s="140" t="s">
        <v>141</v>
      </c>
      <c r="AU265" s="140" t="s">
        <v>80</v>
      </c>
    </row>
    <row r="266" spans="2:47" s="140" customFormat="1" ht="30.75" customHeight="1">
      <c r="B266" s="141"/>
      <c r="D266" s="232" t="s">
        <v>142</v>
      </c>
      <c r="F266" s="233" t="s">
        <v>313</v>
      </c>
      <c r="I266" s="230"/>
      <c r="L266" s="141"/>
      <c r="M266" s="221"/>
      <c r="T266" s="222"/>
      <c r="AT266" s="140" t="s">
        <v>142</v>
      </c>
      <c r="AU266" s="140" t="s">
        <v>80</v>
      </c>
    </row>
    <row r="267" spans="2:51" s="140" customFormat="1" ht="15.75" customHeight="1">
      <c r="B267" s="234"/>
      <c r="D267" s="232" t="s">
        <v>144</v>
      </c>
      <c r="E267" s="235"/>
      <c r="F267" s="236" t="s">
        <v>314</v>
      </c>
      <c r="H267" s="237">
        <v>36.4</v>
      </c>
      <c r="I267" s="230"/>
      <c r="L267" s="234"/>
      <c r="M267" s="238"/>
      <c r="T267" s="239"/>
      <c r="AT267" s="235" t="s">
        <v>144</v>
      </c>
      <c r="AU267" s="235" t="s">
        <v>80</v>
      </c>
      <c r="AV267" s="235" t="s">
        <v>80</v>
      </c>
      <c r="AW267" s="235" t="s">
        <v>97</v>
      </c>
      <c r="AX267" s="235" t="s">
        <v>73</v>
      </c>
      <c r="AY267" s="235" t="s">
        <v>132</v>
      </c>
    </row>
    <row r="268" spans="2:51" s="140" customFormat="1" ht="15.75" customHeight="1">
      <c r="B268" s="240"/>
      <c r="D268" s="232" t="s">
        <v>144</v>
      </c>
      <c r="E268" s="241"/>
      <c r="F268" s="242" t="s">
        <v>146</v>
      </c>
      <c r="H268" s="243">
        <v>36.4</v>
      </c>
      <c r="I268" s="230"/>
      <c r="L268" s="240"/>
      <c r="M268" s="244"/>
      <c r="T268" s="245"/>
      <c r="AT268" s="241" t="s">
        <v>144</v>
      </c>
      <c r="AU268" s="241" t="s">
        <v>80</v>
      </c>
      <c r="AV268" s="241" t="s">
        <v>140</v>
      </c>
      <c r="AW268" s="241" t="s">
        <v>97</v>
      </c>
      <c r="AX268" s="241" t="s">
        <v>22</v>
      </c>
      <c r="AY268" s="241" t="s">
        <v>132</v>
      </c>
    </row>
    <row r="269" spans="2:63" s="197" customFormat="1" ht="30.75" customHeight="1">
      <c r="B269" s="198"/>
      <c r="D269" s="199" t="s">
        <v>72</v>
      </c>
      <c r="E269" s="206" t="s">
        <v>267</v>
      </c>
      <c r="F269" s="206" t="s">
        <v>268</v>
      </c>
      <c r="I269" s="231"/>
      <c r="J269" s="207">
        <f>$BK$269</f>
        <v>0</v>
      </c>
      <c r="L269" s="198"/>
      <c r="M269" s="202"/>
      <c r="P269" s="203">
        <f>SUM($P$270:$P$274)</f>
        <v>0</v>
      </c>
      <c r="R269" s="203">
        <f>SUM($R$270:$R$274)</f>
        <v>0.0026714729999999997</v>
      </c>
      <c r="T269" s="204">
        <f>SUM($T$270:$T$274)</f>
        <v>0</v>
      </c>
      <c r="AR269" s="199" t="s">
        <v>22</v>
      </c>
      <c r="AT269" s="199" t="s">
        <v>72</v>
      </c>
      <c r="AU269" s="199" t="s">
        <v>22</v>
      </c>
      <c r="AY269" s="199" t="s">
        <v>132</v>
      </c>
      <c r="BK269" s="205">
        <f>SUM($BK$270:$BK$274)</f>
        <v>0</v>
      </c>
    </row>
    <row r="270" spans="2:65" s="140" customFormat="1" ht="15.75" customHeight="1">
      <c r="B270" s="141"/>
      <c r="C270" s="208" t="s">
        <v>282</v>
      </c>
      <c r="D270" s="208" t="s">
        <v>135</v>
      </c>
      <c r="E270" s="209" t="s">
        <v>315</v>
      </c>
      <c r="F270" s="210" t="s">
        <v>316</v>
      </c>
      <c r="G270" s="211" t="s">
        <v>199</v>
      </c>
      <c r="H270" s="212">
        <v>11.062</v>
      </c>
      <c r="I270" s="229"/>
      <c r="J270" s="213">
        <f>ROUND($I$270*$H$270,2)</f>
        <v>0</v>
      </c>
      <c r="K270" s="210" t="s">
        <v>139</v>
      </c>
      <c r="L270" s="141"/>
      <c r="M270" s="214"/>
      <c r="N270" s="215" t="s">
        <v>44</v>
      </c>
      <c r="Q270" s="216">
        <v>0.0002415</v>
      </c>
      <c r="R270" s="216">
        <f>$Q$270*$H$270</f>
        <v>0.0026714729999999997</v>
      </c>
      <c r="S270" s="216">
        <v>0</v>
      </c>
      <c r="T270" s="217">
        <f>$S$270*$H$270</f>
        <v>0</v>
      </c>
      <c r="AR270" s="136" t="s">
        <v>140</v>
      </c>
      <c r="AT270" s="136" t="s">
        <v>135</v>
      </c>
      <c r="AU270" s="136" t="s">
        <v>80</v>
      </c>
      <c r="AY270" s="140" t="s">
        <v>132</v>
      </c>
      <c r="BE270" s="218">
        <f>IF($N$270="základní",$J$270,0)</f>
        <v>0</v>
      </c>
      <c r="BF270" s="218">
        <f>IF($N$270="snížená",$J$270,0)</f>
        <v>0</v>
      </c>
      <c r="BG270" s="218">
        <f>IF($N$270="zákl. přenesená",$J$270,0)</f>
        <v>0</v>
      </c>
      <c r="BH270" s="218">
        <f>IF($N$270="sníž. přenesená",$J$270,0)</f>
        <v>0</v>
      </c>
      <c r="BI270" s="218">
        <f>IF($N$270="nulová",$J$270,0)</f>
        <v>0</v>
      </c>
      <c r="BJ270" s="136" t="s">
        <v>22</v>
      </c>
      <c r="BK270" s="218">
        <f>ROUND($I$270*$H$270,2)</f>
        <v>0</v>
      </c>
      <c r="BL270" s="136" t="s">
        <v>140</v>
      </c>
      <c r="BM270" s="136" t="s">
        <v>317</v>
      </c>
    </row>
    <row r="271" spans="2:47" s="140" customFormat="1" ht="16.5" customHeight="1">
      <c r="B271" s="141"/>
      <c r="D271" s="219" t="s">
        <v>141</v>
      </c>
      <c r="F271" s="220" t="s">
        <v>316</v>
      </c>
      <c r="I271" s="230"/>
      <c r="L271" s="141"/>
      <c r="M271" s="221"/>
      <c r="T271" s="222"/>
      <c r="AT271" s="140" t="s">
        <v>141</v>
      </c>
      <c r="AU271" s="140" t="s">
        <v>80</v>
      </c>
    </row>
    <row r="272" spans="2:47" s="140" customFormat="1" ht="44.25" customHeight="1">
      <c r="B272" s="141"/>
      <c r="D272" s="232" t="s">
        <v>142</v>
      </c>
      <c r="F272" s="233" t="s">
        <v>318</v>
      </c>
      <c r="I272" s="230"/>
      <c r="L272" s="141"/>
      <c r="M272" s="221"/>
      <c r="T272" s="222"/>
      <c r="AT272" s="140" t="s">
        <v>142</v>
      </c>
      <c r="AU272" s="140" t="s">
        <v>80</v>
      </c>
    </row>
    <row r="273" spans="2:51" s="140" customFormat="1" ht="15.75" customHeight="1">
      <c r="B273" s="234"/>
      <c r="D273" s="232" t="s">
        <v>144</v>
      </c>
      <c r="E273" s="235"/>
      <c r="F273" s="236" t="s">
        <v>319</v>
      </c>
      <c r="H273" s="237">
        <v>11.062282</v>
      </c>
      <c r="I273" s="230"/>
      <c r="L273" s="234"/>
      <c r="M273" s="238"/>
      <c r="T273" s="239"/>
      <c r="AT273" s="235" t="s">
        <v>144</v>
      </c>
      <c r="AU273" s="235" t="s">
        <v>80</v>
      </c>
      <c r="AV273" s="235" t="s">
        <v>80</v>
      </c>
      <c r="AW273" s="235" t="s">
        <v>97</v>
      </c>
      <c r="AX273" s="235" t="s">
        <v>73</v>
      </c>
      <c r="AY273" s="235" t="s">
        <v>132</v>
      </c>
    </row>
    <row r="274" spans="2:51" s="140" customFormat="1" ht="15.75" customHeight="1">
      <c r="B274" s="240"/>
      <c r="D274" s="232" t="s">
        <v>144</v>
      </c>
      <c r="E274" s="241"/>
      <c r="F274" s="242" t="s">
        <v>146</v>
      </c>
      <c r="H274" s="243">
        <v>11.062282</v>
      </c>
      <c r="I274" s="230"/>
      <c r="L274" s="240"/>
      <c r="M274" s="244"/>
      <c r="T274" s="245"/>
      <c r="AT274" s="241" t="s">
        <v>144</v>
      </c>
      <c r="AU274" s="241" t="s">
        <v>80</v>
      </c>
      <c r="AV274" s="241" t="s">
        <v>140</v>
      </c>
      <c r="AW274" s="241" t="s">
        <v>97</v>
      </c>
      <c r="AX274" s="241" t="s">
        <v>22</v>
      </c>
      <c r="AY274" s="241" t="s">
        <v>132</v>
      </c>
    </row>
    <row r="275" spans="2:63" s="197" customFormat="1" ht="30.75" customHeight="1">
      <c r="B275" s="198"/>
      <c r="D275" s="199" t="s">
        <v>72</v>
      </c>
      <c r="E275" s="206" t="s">
        <v>231</v>
      </c>
      <c r="F275" s="206" t="s">
        <v>232</v>
      </c>
      <c r="I275" s="231"/>
      <c r="J275" s="207">
        <f>$BK$275</f>
        <v>0</v>
      </c>
      <c r="L275" s="198"/>
      <c r="M275" s="202"/>
      <c r="P275" s="203">
        <f>SUM($P$276:$P$278)</f>
        <v>0</v>
      </c>
      <c r="R275" s="203">
        <f>SUM($R$276:$R$278)</f>
        <v>0</v>
      </c>
      <c r="T275" s="204">
        <f>SUM($T$276:$T$278)</f>
        <v>0</v>
      </c>
      <c r="AR275" s="199" t="s">
        <v>22</v>
      </c>
      <c r="AT275" s="199" t="s">
        <v>72</v>
      </c>
      <c r="AU275" s="199" t="s">
        <v>22</v>
      </c>
      <c r="AY275" s="199" t="s">
        <v>132</v>
      </c>
      <c r="BK275" s="205">
        <f>SUM($BK$276:$BK$278)</f>
        <v>0</v>
      </c>
    </row>
    <row r="276" spans="2:65" s="140" customFormat="1" ht="15.75" customHeight="1">
      <c r="B276" s="141"/>
      <c r="C276" s="208" t="s">
        <v>320</v>
      </c>
      <c r="D276" s="208" t="s">
        <v>135</v>
      </c>
      <c r="E276" s="209" t="s">
        <v>233</v>
      </c>
      <c r="F276" s="210" t="s">
        <v>234</v>
      </c>
      <c r="G276" s="211" t="s">
        <v>177</v>
      </c>
      <c r="H276" s="212">
        <v>133.056</v>
      </c>
      <c r="I276" s="229"/>
      <c r="J276" s="213">
        <f>ROUND($I$276*$H$276,2)</f>
        <v>0</v>
      </c>
      <c r="K276" s="210" t="s">
        <v>139</v>
      </c>
      <c r="L276" s="141"/>
      <c r="M276" s="214"/>
      <c r="N276" s="215" t="s">
        <v>44</v>
      </c>
      <c r="Q276" s="216">
        <v>0</v>
      </c>
      <c r="R276" s="216">
        <f>$Q$276*$H$276</f>
        <v>0</v>
      </c>
      <c r="S276" s="216">
        <v>0</v>
      </c>
      <c r="T276" s="217">
        <f>$S$276*$H$276</f>
        <v>0</v>
      </c>
      <c r="AR276" s="136" t="s">
        <v>140</v>
      </c>
      <c r="AT276" s="136" t="s">
        <v>135</v>
      </c>
      <c r="AU276" s="136" t="s">
        <v>80</v>
      </c>
      <c r="AY276" s="140" t="s">
        <v>132</v>
      </c>
      <c r="BE276" s="218">
        <f>IF($N$276="základní",$J$276,0)</f>
        <v>0</v>
      </c>
      <c r="BF276" s="218">
        <f>IF($N$276="snížená",$J$276,0)</f>
        <v>0</v>
      </c>
      <c r="BG276" s="218">
        <f>IF($N$276="zákl. přenesená",$J$276,0)</f>
        <v>0</v>
      </c>
      <c r="BH276" s="218">
        <f>IF($N$276="sníž. přenesená",$J$276,0)</f>
        <v>0</v>
      </c>
      <c r="BI276" s="218">
        <f>IF($N$276="nulová",$J$276,0)</f>
        <v>0</v>
      </c>
      <c r="BJ276" s="136" t="s">
        <v>22</v>
      </c>
      <c r="BK276" s="218">
        <f>ROUND($I$276*$H$276,2)</f>
        <v>0</v>
      </c>
      <c r="BL276" s="136" t="s">
        <v>140</v>
      </c>
      <c r="BM276" s="136" t="s">
        <v>321</v>
      </c>
    </row>
    <row r="277" spans="2:47" s="140" customFormat="1" ht="16.5" customHeight="1">
      <c r="B277" s="141"/>
      <c r="D277" s="219" t="s">
        <v>141</v>
      </c>
      <c r="F277" s="220" t="s">
        <v>234</v>
      </c>
      <c r="I277" s="230"/>
      <c r="L277" s="141"/>
      <c r="M277" s="221"/>
      <c r="T277" s="222"/>
      <c r="AT277" s="140" t="s">
        <v>141</v>
      </c>
      <c r="AU277" s="140" t="s">
        <v>80</v>
      </c>
    </row>
    <row r="278" spans="2:47" s="140" customFormat="1" ht="30.75" customHeight="1">
      <c r="B278" s="141"/>
      <c r="D278" s="232" t="s">
        <v>142</v>
      </c>
      <c r="F278" s="233" t="s">
        <v>235</v>
      </c>
      <c r="I278" s="230"/>
      <c r="L278" s="141"/>
      <c r="M278" s="221"/>
      <c r="T278" s="222"/>
      <c r="AT278" s="140" t="s">
        <v>142</v>
      </c>
      <c r="AU278" s="140" t="s">
        <v>80</v>
      </c>
    </row>
    <row r="279" spans="2:63" s="197" customFormat="1" ht="30.75" customHeight="1">
      <c r="B279" s="198"/>
      <c r="D279" s="199" t="s">
        <v>72</v>
      </c>
      <c r="E279" s="206" t="s">
        <v>322</v>
      </c>
      <c r="F279" s="206" t="s">
        <v>323</v>
      </c>
      <c r="I279" s="231"/>
      <c r="J279" s="207">
        <f>$BK$279</f>
        <v>0</v>
      </c>
      <c r="L279" s="198"/>
      <c r="M279" s="202"/>
      <c r="P279" s="203">
        <f>SUM($P$280:$P$300)</f>
        <v>0</v>
      </c>
      <c r="R279" s="203">
        <f>SUM($R$280:$R$300)</f>
        <v>0</v>
      </c>
      <c r="T279" s="204">
        <f>SUM($T$280:$T$300)</f>
        <v>0</v>
      </c>
      <c r="AR279" s="199" t="s">
        <v>22</v>
      </c>
      <c r="AT279" s="199" t="s">
        <v>72</v>
      </c>
      <c r="AU279" s="199" t="s">
        <v>22</v>
      </c>
      <c r="AY279" s="199" t="s">
        <v>132</v>
      </c>
      <c r="BK279" s="205">
        <f>SUM($BK$280:$BK$300)</f>
        <v>0</v>
      </c>
    </row>
    <row r="280" spans="2:65" s="140" customFormat="1" ht="15.75" customHeight="1">
      <c r="B280" s="141"/>
      <c r="C280" s="208" t="s">
        <v>287</v>
      </c>
      <c r="D280" s="208" t="s">
        <v>135</v>
      </c>
      <c r="E280" s="209" t="s">
        <v>324</v>
      </c>
      <c r="F280" s="210" t="s">
        <v>325</v>
      </c>
      <c r="G280" s="211" t="s">
        <v>199</v>
      </c>
      <c r="H280" s="212">
        <v>104</v>
      </c>
      <c r="I280" s="229"/>
      <c r="J280" s="213">
        <f>ROUND($I$280*$H$280,2)</f>
        <v>0</v>
      </c>
      <c r="K280" s="210" t="s">
        <v>139</v>
      </c>
      <c r="L280" s="141"/>
      <c r="M280" s="214"/>
      <c r="N280" s="215" t="s">
        <v>44</v>
      </c>
      <c r="Q280" s="216">
        <v>0</v>
      </c>
      <c r="R280" s="216">
        <f>$Q$280*$H$280</f>
        <v>0</v>
      </c>
      <c r="S280" s="216">
        <v>0</v>
      </c>
      <c r="T280" s="217">
        <f>$S$280*$H$280</f>
        <v>0</v>
      </c>
      <c r="AR280" s="136" t="s">
        <v>140</v>
      </c>
      <c r="AT280" s="136" t="s">
        <v>135</v>
      </c>
      <c r="AU280" s="136" t="s">
        <v>80</v>
      </c>
      <c r="AY280" s="140" t="s">
        <v>132</v>
      </c>
      <c r="BE280" s="218">
        <f>IF($N$280="základní",$J$280,0)</f>
        <v>0</v>
      </c>
      <c r="BF280" s="218">
        <f>IF($N$280="snížená",$J$280,0)</f>
        <v>0</v>
      </c>
      <c r="BG280" s="218">
        <f>IF($N$280="zákl. přenesená",$J$280,0)</f>
        <v>0</v>
      </c>
      <c r="BH280" s="218">
        <f>IF($N$280="sníž. přenesená",$J$280,0)</f>
        <v>0</v>
      </c>
      <c r="BI280" s="218">
        <f>IF($N$280="nulová",$J$280,0)</f>
        <v>0</v>
      </c>
      <c r="BJ280" s="136" t="s">
        <v>22</v>
      </c>
      <c r="BK280" s="218">
        <f>ROUND($I$280*$H$280,2)</f>
        <v>0</v>
      </c>
      <c r="BL280" s="136" t="s">
        <v>140</v>
      </c>
      <c r="BM280" s="136" t="s">
        <v>326</v>
      </c>
    </row>
    <row r="281" spans="2:47" s="140" customFormat="1" ht="16.5" customHeight="1">
      <c r="B281" s="141"/>
      <c r="D281" s="219" t="s">
        <v>141</v>
      </c>
      <c r="F281" s="220" t="s">
        <v>325</v>
      </c>
      <c r="I281" s="230"/>
      <c r="L281" s="141"/>
      <c r="M281" s="221"/>
      <c r="T281" s="222"/>
      <c r="AT281" s="140" t="s">
        <v>141</v>
      </c>
      <c r="AU281" s="140" t="s">
        <v>80</v>
      </c>
    </row>
    <row r="282" spans="2:47" s="140" customFormat="1" ht="30.75" customHeight="1">
      <c r="B282" s="141"/>
      <c r="D282" s="232" t="s">
        <v>142</v>
      </c>
      <c r="F282" s="233" t="s">
        <v>327</v>
      </c>
      <c r="I282" s="230"/>
      <c r="L282" s="141"/>
      <c r="M282" s="221"/>
      <c r="T282" s="222"/>
      <c r="AT282" s="140" t="s">
        <v>142</v>
      </c>
      <c r="AU282" s="140" t="s">
        <v>80</v>
      </c>
    </row>
    <row r="283" spans="2:51" s="140" customFormat="1" ht="15.75" customHeight="1">
      <c r="B283" s="234"/>
      <c r="D283" s="232" t="s">
        <v>144</v>
      </c>
      <c r="E283" s="235"/>
      <c r="F283" s="236" t="s">
        <v>328</v>
      </c>
      <c r="H283" s="237">
        <v>104</v>
      </c>
      <c r="I283" s="230"/>
      <c r="L283" s="234"/>
      <c r="M283" s="238"/>
      <c r="T283" s="239"/>
      <c r="AT283" s="235" t="s">
        <v>144</v>
      </c>
      <c r="AU283" s="235" t="s">
        <v>80</v>
      </c>
      <c r="AV283" s="235" t="s">
        <v>80</v>
      </c>
      <c r="AW283" s="235" t="s">
        <v>97</v>
      </c>
      <c r="AX283" s="235" t="s">
        <v>73</v>
      </c>
      <c r="AY283" s="235" t="s">
        <v>132</v>
      </c>
    </row>
    <row r="284" spans="2:51" s="140" customFormat="1" ht="15.75" customHeight="1">
      <c r="B284" s="240"/>
      <c r="D284" s="232" t="s">
        <v>144</v>
      </c>
      <c r="E284" s="241"/>
      <c r="F284" s="242" t="s">
        <v>146</v>
      </c>
      <c r="H284" s="243">
        <v>104</v>
      </c>
      <c r="I284" s="230"/>
      <c r="L284" s="240"/>
      <c r="M284" s="244"/>
      <c r="T284" s="245"/>
      <c r="AT284" s="241" t="s">
        <v>144</v>
      </c>
      <c r="AU284" s="241" t="s">
        <v>80</v>
      </c>
      <c r="AV284" s="241" t="s">
        <v>140</v>
      </c>
      <c r="AW284" s="241" t="s">
        <v>97</v>
      </c>
      <c r="AX284" s="241" t="s">
        <v>22</v>
      </c>
      <c r="AY284" s="241" t="s">
        <v>132</v>
      </c>
    </row>
    <row r="285" spans="2:65" s="140" customFormat="1" ht="15.75" customHeight="1">
      <c r="B285" s="141"/>
      <c r="C285" s="208" t="s">
        <v>295</v>
      </c>
      <c r="D285" s="208" t="s">
        <v>135</v>
      </c>
      <c r="E285" s="209" t="s">
        <v>329</v>
      </c>
      <c r="F285" s="210" t="s">
        <v>330</v>
      </c>
      <c r="G285" s="211" t="s">
        <v>199</v>
      </c>
      <c r="H285" s="212">
        <v>208</v>
      </c>
      <c r="I285" s="229"/>
      <c r="J285" s="213">
        <f>ROUND($I$285*$H$285,2)</f>
        <v>0</v>
      </c>
      <c r="K285" s="210" t="s">
        <v>139</v>
      </c>
      <c r="L285" s="141"/>
      <c r="M285" s="214"/>
      <c r="N285" s="215" t="s">
        <v>44</v>
      </c>
      <c r="Q285" s="216">
        <v>0</v>
      </c>
      <c r="R285" s="216">
        <f>$Q$285*$H$285</f>
        <v>0</v>
      </c>
      <c r="S285" s="216">
        <v>0</v>
      </c>
      <c r="T285" s="217">
        <f>$S$285*$H$285</f>
        <v>0</v>
      </c>
      <c r="AR285" s="136" t="s">
        <v>140</v>
      </c>
      <c r="AT285" s="136" t="s">
        <v>135</v>
      </c>
      <c r="AU285" s="136" t="s">
        <v>80</v>
      </c>
      <c r="AY285" s="140" t="s">
        <v>132</v>
      </c>
      <c r="BE285" s="218">
        <f>IF($N$285="základní",$J$285,0)</f>
        <v>0</v>
      </c>
      <c r="BF285" s="218">
        <f>IF($N$285="snížená",$J$285,0)</f>
        <v>0</v>
      </c>
      <c r="BG285" s="218">
        <f>IF($N$285="zákl. přenesená",$J$285,0)</f>
        <v>0</v>
      </c>
      <c r="BH285" s="218">
        <f>IF($N$285="sníž. přenesená",$J$285,0)</f>
        <v>0</v>
      </c>
      <c r="BI285" s="218">
        <f>IF($N$285="nulová",$J$285,0)</f>
        <v>0</v>
      </c>
      <c r="BJ285" s="136" t="s">
        <v>22</v>
      </c>
      <c r="BK285" s="218">
        <f>ROUND($I$285*$H$285,2)</f>
        <v>0</v>
      </c>
      <c r="BL285" s="136" t="s">
        <v>140</v>
      </c>
      <c r="BM285" s="136" t="s">
        <v>331</v>
      </c>
    </row>
    <row r="286" spans="2:47" s="140" customFormat="1" ht="16.5" customHeight="1">
      <c r="B286" s="141"/>
      <c r="D286" s="219" t="s">
        <v>141</v>
      </c>
      <c r="F286" s="220" t="s">
        <v>330</v>
      </c>
      <c r="I286" s="230"/>
      <c r="L286" s="141"/>
      <c r="M286" s="221"/>
      <c r="T286" s="222"/>
      <c r="AT286" s="140" t="s">
        <v>141</v>
      </c>
      <c r="AU286" s="140" t="s">
        <v>80</v>
      </c>
    </row>
    <row r="287" spans="2:47" s="140" customFormat="1" ht="30.75" customHeight="1">
      <c r="B287" s="141"/>
      <c r="D287" s="232" t="s">
        <v>142</v>
      </c>
      <c r="F287" s="233" t="s">
        <v>332</v>
      </c>
      <c r="I287" s="230"/>
      <c r="L287" s="141"/>
      <c r="M287" s="221"/>
      <c r="T287" s="222"/>
      <c r="AT287" s="140" t="s">
        <v>142</v>
      </c>
      <c r="AU287" s="140" t="s">
        <v>80</v>
      </c>
    </row>
    <row r="288" spans="2:51" s="140" customFormat="1" ht="15.75" customHeight="1">
      <c r="B288" s="234"/>
      <c r="D288" s="232" t="s">
        <v>144</v>
      </c>
      <c r="E288" s="235"/>
      <c r="F288" s="236" t="s">
        <v>333</v>
      </c>
      <c r="H288" s="237">
        <v>208</v>
      </c>
      <c r="I288" s="230"/>
      <c r="L288" s="234"/>
      <c r="M288" s="238"/>
      <c r="T288" s="239"/>
      <c r="AT288" s="235" t="s">
        <v>144</v>
      </c>
      <c r="AU288" s="235" t="s">
        <v>80</v>
      </c>
      <c r="AV288" s="235" t="s">
        <v>80</v>
      </c>
      <c r="AW288" s="235" t="s">
        <v>97</v>
      </c>
      <c r="AX288" s="235" t="s">
        <v>73</v>
      </c>
      <c r="AY288" s="235" t="s">
        <v>132</v>
      </c>
    </row>
    <row r="289" spans="2:51" s="140" customFormat="1" ht="15.75" customHeight="1">
      <c r="B289" s="240"/>
      <c r="D289" s="232" t="s">
        <v>144</v>
      </c>
      <c r="E289" s="241"/>
      <c r="F289" s="242" t="s">
        <v>146</v>
      </c>
      <c r="H289" s="243">
        <v>208</v>
      </c>
      <c r="I289" s="230"/>
      <c r="L289" s="240"/>
      <c r="M289" s="244"/>
      <c r="T289" s="245"/>
      <c r="AT289" s="241" t="s">
        <v>144</v>
      </c>
      <c r="AU289" s="241" t="s">
        <v>80</v>
      </c>
      <c r="AV289" s="241" t="s">
        <v>140</v>
      </c>
      <c r="AW289" s="241" t="s">
        <v>97</v>
      </c>
      <c r="AX289" s="241" t="s">
        <v>22</v>
      </c>
      <c r="AY289" s="241" t="s">
        <v>132</v>
      </c>
    </row>
    <row r="290" spans="2:65" s="140" customFormat="1" ht="15.75" customHeight="1">
      <c r="B290" s="141"/>
      <c r="C290" s="208" t="s">
        <v>300</v>
      </c>
      <c r="D290" s="208" t="s">
        <v>135</v>
      </c>
      <c r="E290" s="209" t="s">
        <v>334</v>
      </c>
      <c r="F290" s="210" t="s">
        <v>335</v>
      </c>
      <c r="G290" s="211" t="s">
        <v>336</v>
      </c>
      <c r="H290" s="255"/>
      <c r="I290" s="229"/>
      <c r="J290" s="213">
        <f>ROUND($I$290*$H$290,2)</f>
        <v>0</v>
      </c>
      <c r="K290" s="210" t="s">
        <v>139</v>
      </c>
      <c r="L290" s="141"/>
      <c r="M290" s="214"/>
      <c r="N290" s="215" t="s">
        <v>44</v>
      </c>
      <c r="Q290" s="216">
        <v>0</v>
      </c>
      <c r="R290" s="216">
        <f>$Q$290*$H$290</f>
        <v>0</v>
      </c>
      <c r="S290" s="216">
        <v>0</v>
      </c>
      <c r="T290" s="217">
        <f>$S$290*$H$290</f>
        <v>0</v>
      </c>
      <c r="AR290" s="136" t="s">
        <v>140</v>
      </c>
      <c r="AT290" s="136" t="s">
        <v>135</v>
      </c>
      <c r="AU290" s="136" t="s">
        <v>80</v>
      </c>
      <c r="AY290" s="140" t="s">
        <v>132</v>
      </c>
      <c r="BE290" s="218">
        <f>IF($N$290="základní",$J$290,0)</f>
        <v>0</v>
      </c>
      <c r="BF290" s="218">
        <f>IF($N$290="snížená",$J$290,0)</f>
        <v>0</v>
      </c>
      <c r="BG290" s="218">
        <f>IF($N$290="zákl. přenesená",$J$290,0)</f>
        <v>0</v>
      </c>
      <c r="BH290" s="218">
        <f>IF($N$290="sníž. přenesená",$J$290,0)</f>
        <v>0</v>
      </c>
      <c r="BI290" s="218">
        <f>IF($N$290="nulová",$J$290,0)</f>
        <v>0</v>
      </c>
      <c r="BJ290" s="136" t="s">
        <v>22</v>
      </c>
      <c r="BK290" s="218">
        <f>ROUND($I$290*$H$290,2)</f>
        <v>0</v>
      </c>
      <c r="BL290" s="136" t="s">
        <v>140</v>
      </c>
      <c r="BM290" s="136" t="s">
        <v>337</v>
      </c>
    </row>
    <row r="291" spans="2:47" s="140" customFormat="1" ht="16.5" customHeight="1">
      <c r="B291" s="141"/>
      <c r="D291" s="219" t="s">
        <v>141</v>
      </c>
      <c r="F291" s="220" t="s">
        <v>335</v>
      </c>
      <c r="I291" s="230"/>
      <c r="L291" s="141"/>
      <c r="M291" s="221"/>
      <c r="T291" s="222"/>
      <c r="AT291" s="140" t="s">
        <v>141</v>
      </c>
      <c r="AU291" s="140" t="s">
        <v>80</v>
      </c>
    </row>
    <row r="292" spans="2:47" s="140" customFormat="1" ht="44.25" customHeight="1">
      <c r="B292" s="141"/>
      <c r="D292" s="232" t="s">
        <v>142</v>
      </c>
      <c r="F292" s="233" t="s">
        <v>338</v>
      </c>
      <c r="I292" s="230"/>
      <c r="L292" s="141"/>
      <c r="M292" s="221"/>
      <c r="T292" s="222"/>
      <c r="AT292" s="140" t="s">
        <v>142</v>
      </c>
      <c r="AU292" s="140" t="s">
        <v>80</v>
      </c>
    </row>
    <row r="293" spans="2:65" s="140" customFormat="1" ht="15.75" customHeight="1">
      <c r="B293" s="141"/>
      <c r="C293" s="246" t="s">
        <v>305</v>
      </c>
      <c r="D293" s="246" t="s">
        <v>226</v>
      </c>
      <c r="E293" s="247" t="s">
        <v>339</v>
      </c>
      <c r="F293" s="248" t="s">
        <v>340</v>
      </c>
      <c r="G293" s="249" t="s">
        <v>341</v>
      </c>
      <c r="H293" s="250">
        <v>46.8</v>
      </c>
      <c r="I293" s="256"/>
      <c r="J293" s="251">
        <f>ROUND($I$293*$H$293,2)</f>
        <v>0</v>
      </c>
      <c r="K293" s="248"/>
      <c r="L293" s="252"/>
      <c r="M293" s="253"/>
      <c r="N293" s="254" t="s">
        <v>44</v>
      </c>
      <c r="Q293" s="216">
        <v>0</v>
      </c>
      <c r="R293" s="216">
        <f>$Q$293*$H$293</f>
        <v>0</v>
      </c>
      <c r="S293" s="216">
        <v>0</v>
      </c>
      <c r="T293" s="217">
        <f>$S$293*$H$293</f>
        <v>0</v>
      </c>
      <c r="AR293" s="136" t="s">
        <v>165</v>
      </c>
      <c r="AT293" s="136" t="s">
        <v>226</v>
      </c>
      <c r="AU293" s="136" t="s">
        <v>80</v>
      </c>
      <c r="AY293" s="140" t="s">
        <v>132</v>
      </c>
      <c r="BE293" s="218">
        <f>IF($N$293="základní",$J$293,0)</f>
        <v>0</v>
      </c>
      <c r="BF293" s="218">
        <f>IF($N$293="snížená",$J$293,0)</f>
        <v>0</v>
      </c>
      <c r="BG293" s="218">
        <f>IF($N$293="zákl. přenesená",$J$293,0)</f>
        <v>0</v>
      </c>
      <c r="BH293" s="218">
        <f>IF($N$293="sníž. přenesená",$J$293,0)</f>
        <v>0</v>
      </c>
      <c r="BI293" s="218">
        <f>IF($N$293="nulová",$J$293,0)</f>
        <v>0</v>
      </c>
      <c r="BJ293" s="136" t="s">
        <v>22</v>
      </c>
      <c r="BK293" s="218">
        <f>ROUND($I$293*$H$293,2)</f>
        <v>0</v>
      </c>
      <c r="BL293" s="136" t="s">
        <v>140</v>
      </c>
      <c r="BM293" s="136" t="s">
        <v>342</v>
      </c>
    </row>
    <row r="294" spans="2:47" s="140" customFormat="1" ht="16.5" customHeight="1">
      <c r="B294" s="141"/>
      <c r="D294" s="219" t="s">
        <v>141</v>
      </c>
      <c r="F294" s="220" t="s">
        <v>340</v>
      </c>
      <c r="I294" s="230"/>
      <c r="L294" s="141"/>
      <c r="M294" s="221"/>
      <c r="T294" s="222"/>
      <c r="AT294" s="140" t="s">
        <v>141</v>
      </c>
      <c r="AU294" s="140" t="s">
        <v>80</v>
      </c>
    </row>
    <row r="295" spans="2:51" s="140" customFormat="1" ht="15.75" customHeight="1">
      <c r="B295" s="234"/>
      <c r="D295" s="232" t="s">
        <v>144</v>
      </c>
      <c r="E295" s="235"/>
      <c r="F295" s="236" t="s">
        <v>343</v>
      </c>
      <c r="H295" s="237">
        <v>46.8</v>
      </c>
      <c r="I295" s="230"/>
      <c r="L295" s="234"/>
      <c r="M295" s="238"/>
      <c r="T295" s="239"/>
      <c r="AT295" s="235" t="s">
        <v>144</v>
      </c>
      <c r="AU295" s="235" t="s">
        <v>80</v>
      </c>
      <c r="AV295" s="235" t="s">
        <v>80</v>
      </c>
      <c r="AW295" s="235" t="s">
        <v>97</v>
      </c>
      <c r="AX295" s="235" t="s">
        <v>73</v>
      </c>
      <c r="AY295" s="235" t="s">
        <v>132</v>
      </c>
    </row>
    <row r="296" spans="2:51" s="140" customFormat="1" ht="15.75" customHeight="1">
      <c r="B296" s="240"/>
      <c r="D296" s="232" t="s">
        <v>144</v>
      </c>
      <c r="E296" s="241"/>
      <c r="F296" s="242" t="s">
        <v>146</v>
      </c>
      <c r="H296" s="243">
        <v>46.8</v>
      </c>
      <c r="I296" s="230"/>
      <c r="L296" s="240"/>
      <c r="M296" s="244"/>
      <c r="T296" s="245"/>
      <c r="AT296" s="241" t="s">
        <v>144</v>
      </c>
      <c r="AU296" s="241" t="s">
        <v>80</v>
      </c>
      <c r="AV296" s="241" t="s">
        <v>140</v>
      </c>
      <c r="AW296" s="241" t="s">
        <v>97</v>
      </c>
      <c r="AX296" s="241" t="s">
        <v>22</v>
      </c>
      <c r="AY296" s="241" t="s">
        <v>132</v>
      </c>
    </row>
    <row r="297" spans="2:65" s="140" customFormat="1" ht="15.75" customHeight="1">
      <c r="B297" s="141"/>
      <c r="C297" s="246" t="s">
        <v>312</v>
      </c>
      <c r="D297" s="246" t="s">
        <v>226</v>
      </c>
      <c r="E297" s="247" t="s">
        <v>344</v>
      </c>
      <c r="F297" s="248" t="s">
        <v>345</v>
      </c>
      <c r="G297" s="249" t="s">
        <v>341</v>
      </c>
      <c r="H297" s="250">
        <v>135.2</v>
      </c>
      <c r="I297" s="256"/>
      <c r="J297" s="251">
        <f>ROUND($I$297*$H$297,2)</f>
        <v>0</v>
      </c>
      <c r="K297" s="248"/>
      <c r="L297" s="252"/>
      <c r="M297" s="253"/>
      <c r="N297" s="254" t="s">
        <v>44</v>
      </c>
      <c r="Q297" s="216">
        <v>0</v>
      </c>
      <c r="R297" s="216">
        <f>$Q$297*$H$297</f>
        <v>0</v>
      </c>
      <c r="S297" s="216">
        <v>0</v>
      </c>
      <c r="T297" s="217">
        <f>$S$297*$H$297</f>
        <v>0</v>
      </c>
      <c r="AR297" s="136" t="s">
        <v>165</v>
      </c>
      <c r="AT297" s="136" t="s">
        <v>226</v>
      </c>
      <c r="AU297" s="136" t="s">
        <v>80</v>
      </c>
      <c r="AY297" s="140" t="s">
        <v>132</v>
      </c>
      <c r="BE297" s="218">
        <f>IF($N$297="základní",$J$297,0)</f>
        <v>0</v>
      </c>
      <c r="BF297" s="218">
        <f>IF($N$297="snížená",$J$297,0)</f>
        <v>0</v>
      </c>
      <c r="BG297" s="218">
        <f>IF($N$297="zákl. přenesená",$J$297,0)</f>
        <v>0</v>
      </c>
      <c r="BH297" s="218">
        <f>IF($N$297="sníž. přenesená",$J$297,0)</f>
        <v>0</v>
      </c>
      <c r="BI297" s="218">
        <f>IF($N$297="nulová",$J$297,0)</f>
        <v>0</v>
      </c>
      <c r="BJ297" s="136" t="s">
        <v>22</v>
      </c>
      <c r="BK297" s="218">
        <f>ROUND($I$297*$H$297,2)</f>
        <v>0</v>
      </c>
      <c r="BL297" s="136" t="s">
        <v>140</v>
      </c>
      <c r="BM297" s="136" t="s">
        <v>346</v>
      </c>
    </row>
    <row r="298" spans="2:47" s="140" customFormat="1" ht="16.5" customHeight="1">
      <c r="B298" s="141"/>
      <c r="D298" s="219" t="s">
        <v>141</v>
      </c>
      <c r="F298" s="220" t="s">
        <v>345</v>
      </c>
      <c r="I298" s="230"/>
      <c r="L298" s="141"/>
      <c r="M298" s="221"/>
      <c r="T298" s="222"/>
      <c r="AT298" s="140" t="s">
        <v>141</v>
      </c>
      <c r="AU298" s="140" t="s">
        <v>80</v>
      </c>
    </row>
    <row r="299" spans="2:51" s="140" customFormat="1" ht="15.75" customHeight="1">
      <c r="B299" s="234"/>
      <c r="D299" s="232" t="s">
        <v>144</v>
      </c>
      <c r="E299" s="235"/>
      <c r="F299" s="236" t="s">
        <v>347</v>
      </c>
      <c r="H299" s="237">
        <v>135.2</v>
      </c>
      <c r="I299" s="230"/>
      <c r="L299" s="234"/>
      <c r="M299" s="238"/>
      <c r="T299" s="239"/>
      <c r="AT299" s="235" t="s">
        <v>144</v>
      </c>
      <c r="AU299" s="235" t="s">
        <v>80</v>
      </c>
      <c r="AV299" s="235" t="s">
        <v>80</v>
      </c>
      <c r="AW299" s="235" t="s">
        <v>97</v>
      </c>
      <c r="AX299" s="235" t="s">
        <v>73</v>
      </c>
      <c r="AY299" s="235" t="s">
        <v>132</v>
      </c>
    </row>
    <row r="300" spans="2:51" s="140" customFormat="1" ht="15.75" customHeight="1">
      <c r="B300" s="240"/>
      <c r="D300" s="232" t="s">
        <v>144</v>
      </c>
      <c r="E300" s="241"/>
      <c r="F300" s="242" t="s">
        <v>146</v>
      </c>
      <c r="H300" s="243">
        <v>135.2</v>
      </c>
      <c r="I300" s="230"/>
      <c r="L300" s="240"/>
      <c r="M300" s="244"/>
      <c r="T300" s="245"/>
      <c r="AT300" s="241" t="s">
        <v>144</v>
      </c>
      <c r="AU300" s="241" t="s">
        <v>80</v>
      </c>
      <c r="AV300" s="241" t="s">
        <v>140</v>
      </c>
      <c r="AW300" s="241" t="s">
        <v>97</v>
      </c>
      <c r="AX300" s="241" t="s">
        <v>22</v>
      </c>
      <c r="AY300" s="241" t="s">
        <v>132</v>
      </c>
    </row>
    <row r="301" spans="2:63" s="197" customFormat="1" ht="37.5" customHeight="1">
      <c r="B301" s="198"/>
      <c r="D301" s="199" t="s">
        <v>72</v>
      </c>
      <c r="E301" s="200" t="s">
        <v>348</v>
      </c>
      <c r="F301" s="200" t="s">
        <v>349</v>
      </c>
      <c r="I301" s="231"/>
      <c r="J301" s="201">
        <f>$BK$301</f>
        <v>0</v>
      </c>
      <c r="L301" s="198"/>
      <c r="M301" s="202"/>
      <c r="P301" s="203">
        <f>$P$302+$P$308+$P$338+$P$342</f>
        <v>0</v>
      </c>
      <c r="R301" s="203">
        <f>$R$302+$R$308+$R$338+$R$342</f>
        <v>125.863877778948</v>
      </c>
      <c r="T301" s="204">
        <f>$T$302+$T$308+$T$338+$T$342</f>
        <v>0</v>
      </c>
      <c r="AR301" s="199" t="s">
        <v>22</v>
      </c>
      <c r="AT301" s="199" t="s">
        <v>72</v>
      </c>
      <c r="AU301" s="199" t="s">
        <v>73</v>
      </c>
      <c r="AY301" s="199" t="s">
        <v>132</v>
      </c>
      <c r="BK301" s="205">
        <f>$BK$302+$BK$308+$BK$338+$BK$342</f>
        <v>0</v>
      </c>
    </row>
    <row r="302" spans="2:63" s="197" customFormat="1" ht="21" customHeight="1">
      <c r="B302" s="198"/>
      <c r="D302" s="199" t="s">
        <v>72</v>
      </c>
      <c r="E302" s="206" t="s">
        <v>183</v>
      </c>
      <c r="F302" s="206" t="s">
        <v>184</v>
      </c>
      <c r="I302" s="231"/>
      <c r="J302" s="207">
        <f>$BK$302</f>
        <v>0</v>
      </c>
      <c r="L302" s="198"/>
      <c r="M302" s="202"/>
      <c r="P302" s="203">
        <f>SUM($P$303:$P$307)</f>
        <v>0</v>
      </c>
      <c r="R302" s="203">
        <f>SUM($R$303:$R$307)</f>
        <v>0.03701616</v>
      </c>
      <c r="T302" s="204">
        <f>SUM($T$303:$T$307)</f>
        <v>0</v>
      </c>
      <c r="AR302" s="199" t="s">
        <v>22</v>
      </c>
      <c r="AT302" s="199" t="s">
        <v>72</v>
      </c>
      <c r="AU302" s="199" t="s">
        <v>22</v>
      </c>
      <c r="AY302" s="199" t="s">
        <v>132</v>
      </c>
      <c r="BK302" s="205">
        <f>SUM($BK$303:$BK$307)</f>
        <v>0</v>
      </c>
    </row>
    <row r="303" spans="2:65" s="140" customFormat="1" ht="15.75" customHeight="1">
      <c r="B303" s="141"/>
      <c r="C303" s="208" t="s">
        <v>317</v>
      </c>
      <c r="D303" s="208" t="s">
        <v>135</v>
      </c>
      <c r="E303" s="209" t="s">
        <v>350</v>
      </c>
      <c r="F303" s="210" t="s">
        <v>351</v>
      </c>
      <c r="G303" s="211" t="s">
        <v>277</v>
      </c>
      <c r="H303" s="212">
        <v>12</v>
      </c>
      <c r="I303" s="229"/>
      <c r="J303" s="213">
        <f>ROUND($I$303*$H$303,2)</f>
        <v>0</v>
      </c>
      <c r="K303" s="210" t="s">
        <v>139</v>
      </c>
      <c r="L303" s="141"/>
      <c r="M303" s="214"/>
      <c r="N303" s="215" t="s">
        <v>44</v>
      </c>
      <c r="Q303" s="216">
        <v>0.00308468</v>
      </c>
      <c r="R303" s="216">
        <f>$Q$303*$H$303</f>
        <v>0.03701616</v>
      </c>
      <c r="S303" s="216">
        <v>0</v>
      </c>
      <c r="T303" s="217">
        <f>$S$303*$H$303</f>
        <v>0</v>
      </c>
      <c r="AR303" s="136" t="s">
        <v>140</v>
      </c>
      <c r="AT303" s="136" t="s">
        <v>135</v>
      </c>
      <c r="AU303" s="136" t="s">
        <v>80</v>
      </c>
      <c r="AY303" s="140" t="s">
        <v>132</v>
      </c>
      <c r="BE303" s="218">
        <f>IF($N$303="základní",$J$303,0)</f>
        <v>0</v>
      </c>
      <c r="BF303" s="218">
        <f>IF($N$303="snížená",$J$303,0)</f>
        <v>0</v>
      </c>
      <c r="BG303" s="218">
        <f>IF($N$303="zákl. přenesená",$J$303,0)</f>
        <v>0</v>
      </c>
      <c r="BH303" s="218">
        <f>IF($N$303="sníž. přenesená",$J$303,0)</f>
        <v>0</v>
      </c>
      <c r="BI303" s="218">
        <f>IF($N$303="nulová",$J$303,0)</f>
        <v>0</v>
      </c>
      <c r="BJ303" s="136" t="s">
        <v>22</v>
      </c>
      <c r="BK303" s="218">
        <f>ROUND($I$303*$H$303,2)</f>
        <v>0</v>
      </c>
      <c r="BL303" s="136" t="s">
        <v>140</v>
      </c>
      <c r="BM303" s="136" t="s">
        <v>352</v>
      </c>
    </row>
    <row r="304" spans="2:47" s="140" customFormat="1" ht="16.5" customHeight="1">
      <c r="B304" s="141"/>
      <c r="D304" s="219" t="s">
        <v>141</v>
      </c>
      <c r="F304" s="220" t="s">
        <v>351</v>
      </c>
      <c r="I304" s="230"/>
      <c r="L304" s="141"/>
      <c r="M304" s="221"/>
      <c r="T304" s="222"/>
      <c r="AT304" s="140" t="s">
        <v>141</v>
      </c>
      <c r="AU304" s="140" t="s">
        <v>80</v>
      </c>
    </row>
    <row r="305" spans="2:47" s="140" customFormat="1" ht="44.25" customHeight="1">
      <c r="B305" s="141"/>
      <c r="D305" s="232" t="s">
        <v>142</v>
      </c>
      <c r="F305" s="233" t="s">
        <v>353</v>
      </c>
      <c r="I305" s="230"/>
      <c r="L305" s="141"/>
      <c r="M305" s="221"/>
      <c r="T305" s="222"/>
      <c r="AT305" s="140" t="s">
        <v>142</v>
      </c>
      <c r="AU305" s="140" t="s">
        <v>80</v>
      </c>
    </row>
    <row r="306" spans="2:51" s="140" customFormat="1" ht="15.75" customHeight="1">
      <c r="B306" s="234"/>
      <c r="D306" s="232" t="s">
        <v>144</v>
      </c>
      <c r="E306" s="235"/>
      <c r="F306" s="236" t="s">
        <v>354</v>
      </c>
      <c r="H306" s="237">
        <v>12</v>
      </c>
      <c r="I306" s="230"/>
      <c r="L306" s="234"/>
      <c r="M306" s="238"/>
      <c r="T306" s="239"/>
      <c r="AT306" s="235" t="s">
        <v>144</v>
      </c>
      <c r="AU306" s="235" t="s">
        <v>80</v>
      </c>
      <c r="AV306" s="235" t="s">
        <v>80</v>
      </c>
      <c r="AW306" s="235" t="s">
        <v>97</v>
      </c>
      <c r="AX306" s="235" t="s">
        <v>73</v>
      </c>
      <c r="AY306" s="235" t="s">
        <v>132</v>
      </c>
    </row>
    <row r="307" spans="2:51" s="140" customFormat="1" ht="15.75" customHeight="1">
      <c r="B307" s="240"/>
      <c r="D307" s="232" t="s">
        <v>144</v>
      </c>
      <c r="E307" s="241"/>
      <c r="F307" s="242" t="s">
        <v>146</v>
      </c>
      <c r="H307" s="243">
        <v>12</v>
      </c>
      <c r="I307" s="230"/>
      <c r="L307" s="240"/>
      <c r="M307" s="244"/>
      <c r="T307" s="245"/>
      <c r="AT307" s="241" t="s">
        <v>144</v>
      </c>
      <c r="AU307" s="241" t="s">
        <v>80</v>
      </c>
      <c r="AV307" s="241" t="s">
        <v>140</v>
      </c>
      <c r="AW307" s="241" t="s">
        <v>97</v>
      </c>
      <c r="AX307" s="241" t="s">
        <v>22</v>
      </c>
      <c r="AY307" s="241" t="s">
        <v>132</v>
      </c>
    </row>
    <row r="308" spans="2:63" s="197" customFormat="1" ht="30.75" customHeight="1">
      <c r="B308" s="198"/>
      <c r="D308" s="199" t="s">
        <v>72</v>
      </c>
      <c r="E308" s="206" t="s">
        <v>355</v>
      </c>
      <c r="F308" s="206" t="s">
        <v>356</v>
      </c>
      <c r="I308" s="231"/>
      <c r="J308" s="207">
        <f>$BK$308</f>
        <v>0</v>
      </c>
      <c r="L308" s="198"/>
      <c r="M308" s="202"/>
      <c r="P308" s="203">
        <f>SUM($P$309:$P$337)</f>
        <v>0</v>
      </c>
      <c r="R308" s="203">
        <f>SUM($R$309:$R$337)</f>
        <v>125.826861618948</v>
      </c>
      <c r="T308" s="204">
        <f>SUM($T$309:$T$337)</f>
        <v>0</v>
      </c>
      <c r="AR308" s="199" t="s">
        <v>22</v>
      </c>
      <c r="AT308" s="199" t="s">
        <v>72</v>
      </c>
      <c r="AU308" s="199" t="s">
        <v>22</v>
      </c>
      <c r="AY308" s="199" t="s">
        <v>132</v>
      </c>
      <c r="BK308" s="205">
        <f>SUM($BK$309:$BK$337)</f>
        <v>0</v>
      </c>
    </row>
    <row r="309" spans="2:65" s="140" customFormat="1" ht="15.75" customHeight="1">
      <c r="B309" s="141"/>
      <c r="C309" s="208" t="s">
        <v>321</v>
      </c>
      <c r="D309" s="208" t="s">
        <v>135</v>
      </c>
      <c r="E309" s="209" t="s">
        <v>357</v>
      </c>
      <c r="F309" s="210" t="s">
        <v>358</v>
      </c>
      <c r="G309" s="211" t="s">
        <v>155</v>
      </c>
      <c r="H309" s="212">
        <v>3.488</v>
      </c>
      <c r="I309" s="229"/>
      <c r="J309" s="213">
        <f>ROUND($I$309*$H$309,2)</f>
        <v>0</v>
      </c>
      <c r="K309" s="210" t="s">
        <v>139</v>
      </c>
      <c r="L309" s="141"/>
      <c r="M309" s="214"/>
      <c r="N309" s="215" t="s">
        <v>44</v>
      </c>
      <c r="Q309" s="216">
        <v>2.470573</v>
      </c>
      <c r="R309" s="216">
        <f>$Q$309*$H$309</f>
        <v>8.617358624</v>
      </c>
      <c r="S309" s="216">
        <v>0</v>
      </c>
      <c r="T309" s="217">
        <f>$S$309*$H$309</f>
        <v>0</v>
      </c>
      <c r="AR309" s="136" t="s">
        <v>140</v>
      </c>
      <c r="AT309" s="136" t="s">
        <v>135</v>
      </c>
      <c r="AU309" s="136" t="s">
        <v>80</v>
      </c>
      <c r="AY309" s="140" t="s">
        <v>132</v>
      </c>
      <c r="BE309" s="218">
        <f>IF($N$309="základní",$J$309,0)</f>
        <v>0</v>
      </c>
      <c r="BF309" s="218">
        <f>IF($N$309="snížená",$J$309,0)</f>
        <v>0</v>
      </c>
      <c r="BG309" s="218">
        <f>IF($N$309="zákl. přenesená",$J$309,0)</f>
        <v>0</v>
      </c>
      <c r="BH309" s="218">
        <f>IF($N$309="sníž. přenesená",$J$309,0)</f>
        <v>0</v>
      </c>
      <c r="BI309" s="218">
        <f>IF($N$309="nulová",$J$309,0)</f>
        <v>0</v>
      </c>
      <c r="BJ309" s="136" t="s">
        <v>22</v>
      </c>
      <c r="BK309" s="218">
        <f>ROUND($I$309*$H$309,2)</f>
        <v>0</v>
      </c>
      <c r="BL309" s="136" t="s">
        <v>140</v>
      </c>
      <c r="BM309" s="136" t="s">
        <v>359</v>
      </c>
    </row>
    <row r="310" spans="2:47" s="140" customFormat="1" ht="16.5" customHeight="1">
      <c r="B310" s="141"/>
      <c r="D310" s="219" t="s">
        <v>141</v>
      </c>
      <c r="F310" s="220" t="s">
        <v>358</v>
      </c>
      <c r="I310" s="230"/>
      <c r="L310" s="141"/>
      <c r="M310" s="221"/>
      <c r="T310" s="222"/>
      <c r="AT310" s="140" t="s">
        <v>141</v>
      </c>
      <c r="AU310" s="140" t="s">
        <v>80</v>
      </c>
    </row>
    <row r="311" spans="2:47" s="140" customFormat="1" ht="30.75" customHeight="1">
      <c r="B311" s="141"/>
      <c r="D311" s="232" t="s">
        <v>142</v>
      </c>
      <c r="F311" s="233" t="s">
        <v>360</v>
      </c>
      <c r="I311" s="230"/>
      <c r="L311" s="141"/>
      <c r="M311" s="221"/>
      <c r="T311" s="222"/>
      <c r="AT311" s="140" t="s">
        <v>142</v>
      </c>
      <c r="AU311" s="140" t="s">
        <v>80</v>
      </c>
    </row>
    <row r="312" spans="2:51" s="140" customFormat="1" ht="15.75" customHeight="1">
      <c r="B312" s="234"/>
      <c r="D312" s="232" t="s">
        <v>144</v>
      </c>
      <c r="E312" s="235"/>
      <c r="F312" s="236" t="s">
        <v>361</v>
      </c>
      <c r="H312" s="237">
        <v>3.4884</v>
      </c>
      <c r="I312" s="230"/>
      <c r="L312" s="234"/>
      <c r="M312" s="238"/>
      <c r="T312" s="239"/>
      <c r="AT312" s="235" t="s">
        <v>144</v>
      </c>
      <c r="AU312" s="235" t="s">
        <v>80</v>
      </c>
      <c r="AV312" s="235" t="s">
        <v>80</v>
      </c>
      <c r="AW312" s="235" t="s">
        <v>97</v>
      </c>
      <c r="AX312" s="235" t="s">
        <v>73</v>
      </c>
      <c r="AY312" s="235" t="s">
        <v>132</v>
      </c>
    </row>
    <row r="313" spans="2:51" s="140" customFormat="1" ht="15.75" customHeight="1">
      <c r="B313" s="240"/>
      <c r="D313" s="232" t="s">
        <v>144</v>
      </c>
      <c r="E313" s="241"/>
      <c r="F313" s="242" t="s">
        <v>146</v>
      </c>
      <c r="H313" s="243">
        <v>3.4884</v>
      </c>
      <c r="I313" s="230"/>
      <c r="L313" s="240"/>
      <c r="M313" s="244"/>
      <c r="T313" s="245"/>
      <c r="AT313" s="241" t="s">
        <v>144</v>
      </c>
      <c r="AU313" s="241" t="s">
        <v>80</v>
      </c>
      <c r="AV313" s="241" t="s">
        <v>140</v>
      </c>
      <c r="AW313" s="241" t="s">
        <v>97</v>
      </c>
      <c r="AX313" s="241" t="s">
        <v>22</v>
      </c>
      <c r="AY313" s="241" t="s">
        <v>132</v>
      </c>
    </row>
    <row r="314" spans="2:65" s="140" customFormat="1" ht="15.75" customHeight="1">
      <c r="B314" s="141"/>
      <c r="C314" s="208" t="s">
        <v>326</v>
      </c>
      <c r="D314" s="208" t="s">
        <v>135</v>
      </c>
      <c r="E314" s="209" t="s">
        <v>362</v>
      </c>
      <c r="F314" s="210" t="s">
        <v>363</v>
      </c>
      <c r="G314" s="211" t="s">
        <v>155</v>
      </c>
      <c r="H314" s="212">
        <v>46.36</v>
      </c>
      <c r="I314" s="229"/>
      <c r="J314" s="213">
        <f>ROUND($I$314*$H$314,2)</f>
        <v>0</v>
      </c>
      <c r="K314" s="210" t="s">
        <v>139</v>
      </c>
      <c r="L314" s="141"/>
      <c r="M314" s="214"/>
      <c r="N314" s="215" t="s">
        <v>44</v>
      </c>
      <c r="Q314" s="216">
        <v>2.45329</v>
      </c>
      <c r="R314" s="216">
        <f>$Q$314*$H$314</f>
        <v>113.7345244</v>
      </c>
      <c r="S314" s="216">
        <v>0</v>
      </c>
      <c r="T314" s="217">
        <f>$S$314*$H$314</f>
        <v>0</v>
      </c>
      <c r="AR314" s="136" t="s">
        <v>140</v>
      </c>
      <c r="AT314" s="136" t="s">
        <v>135</v>
      </c>
      <c r="AU314" s="136" t="s">
        <v>80</v>
      </c>
      <c r="AY314" s="140" t="s">
        <v>132</v>
      </c>
      <c r="BE314" s="218">
        <f>IF($N$314="základní",$J$314,0)</f>
        <v>0</v>
      </c>
      <c r="BF314" s="218">
        <f>IF($N$314="snížená",$J$314,0)</f>
        <v>0</v>
      </c>
      <c r="BG314" s="218">
        <f>IF($N$314="zákl. přenesená",$J$314,0)</f>
        <v>0</v>
      </c>
      <c r="BH314" s="218">
        <f>IF($N$314="sníž. přenesená",$J$314,0)</f>
        <v>0</v>
      </c>
      <c r="BI314" s="218">
        <f>IF($N$314="nulová",$J$314,0)</f>
        <v>0</v>
      </c>
      <c r="BJ314" s="136" t="s">
        <v>22</v>
      </c>
      <c r="BK314" s="218">
        <f>ROUND($I$314*$H$314,2)</f>
        <v>0</v>
      </c>
      <c r="BL314" s="136" t="s">
        <v>140</v>
      </c>
      <c r="BM314" s="136" t="s">
        <v>364</v>
      </c>
    </row>
    <row r="315" spans="2:47" s="140" customFormat="1" ht="16.5" customHeight="1">
      <c r="B315" s="141"/>
      <c r="D315" s="219" t="s">
        <v>141</v>
      </c>
      <c r="F315" s="220" t="s">
        <v>363</v>
      </c>
      <c r="I315" s="230"/>
      <c r="L315" s="141"/>
      <c r="M315" s="221"/>
      <c r="T315" s="222"/>
      <c r="AT315" s="140" t="s">
        <v>141</v>
      </c>
      <c r="AU315" s="140" t="s">
        <v>80</v>
      </c>
    </row>
    <row r="316" spans="2:47" s="140" customFormat="1" ht="30.75" customHeight="1">
      <c r="B316" s="141"/>
      <c r="D316" s="232" t="s">
        <v>142</v>
      </c>
      <c r="F316" s="233" t="s">
        <v>365</v>
      </c>
      <c r="I316" s="230"/>
      <c r="L316" s="141"/>
      <c r="M316" s="221"/>
      <c r="T316" s="222"/>
      <c r="AT316" s="140" t="s">
        <v>142</v>
      </c>
      <c r="AU316" s="140" t="s">
        <v>80</v>
      </c>
    </row>
    <row r="317" spans="2:51" s="140" customFormat="1" ht="15.75" customHeight="1">
      <c r="B317" s="234"/>
      <c r="D317" s="232" t="s">
        <v>144</v>
      </c>
      <c r="E317" s="235"/>
      <c r="F317" s="236" t="s">
        <v>366</v>
      </c>
      <c r="H317" s="237">
        <v>25.92</v>
      </c>
      <c r="I317" s="230"/>
      <c r="L317" s="234"/>
      <c r="M317" s="238"/>
      <c r="T317" s="239"/>
      <c r="AT317" s="235" t="s">
        <v>144</v>
      </c>
      <c r="AU317" s="235" t="s">
        <v>80</v>
      </c>
      <c r="AV317" s="235" t="s">
        <v>80</v>
      </c>
      <c r="AW317" s="235" t="s">
        <v>97</v>
      </c>
      <c r="AX317" s="235" t="s">
        <v>73</v>
      </c>
      <c r="AY317" s="235" t="s">
        <v>132</v>
      </c>
    </row>
    <row r="318" spans="2:51" s="140" customFormat="1" ht="15.75" customHeight="1">
      <c r="B318" s="234"/>
      <c r="D318" s="232" t="s">
        <v>144</v>
      </c>
      <c r="E318" s="235"/>
      <c r="F318" s="236" t="s">
        <v>367</v>
      </c>
      <c r="H318" s="237">
        <v>23.184</v>
      </c>
      <c r="I318" s="230"/>
      <c r="L318" s="234"/>
      <c r="M318" s="238"/>
      <c r="T318" s="239"/>
      <c r="AT318" s="235" t="s">
        <v>144</v>
      </c>
      <c r="AU318" s="235" t="s">
        <v>80</v>
      </c>
      <c r="AV318" s="235" t="s">
        <v>80</v>
      </c>
      <c r="AW318" s="235" t="s">
        <v>97</v>
      </c>
      <c r="AX318" s="235" t="s">
        <v>73</v>
      </c>
      <c r="AY318" s="235" t="s">
        <v>132</v>
      </c>
    </row>
    <row r="319" spans="2:51" s="140" customFormat="1" ht="15.75" customHeight="1">
      <c r="B319" s="234"/>
      <c r="D319" s="232" t="s">
        <v>144</v>
      </c>
      <c r="E319" s="235"/>
      <c r="F319" s="236" t="s">
        <v>368</v>
      </c>
      <c r="H319" s="237">
        <v>-2.7435436</v>
      </c>
      <c r="I319" s="230"/>
      <c r="L319" s="234"/>
      <c r="M319" s="238"/>
      <c r="T319" s="239"/>
      <c r="AT319" s="235" t="s">
        <v>144</v>
      </c>
      <c r="AU319" s="235" t="s">
        <v>80</v>
      </c>
      <c r="AV319" s="235" t="s">
        <v>80</v>
      </c>
      <c r="AW319" s="235" t="s">
        <v>97</v>
      </c>
      <c r="AX319" s="235" t="s">
        <v>73</v>
      </c>
      <c r="AY319" s="235" t="s">
        <v>132</v>
      </c>
    </row>
    <row r="320" spans="2:51" s="140" customFormat="1" ht="15.75" customHeight="1">
      <c r="B320" s="240"/>
      <c r="D320" s="232" t="s">
        <v>144</v>
      </c>
      <c r="E320" s="241"/>
      <c r="F320" s="242" t="s">
        <v>146</v>
      </c>
      <c r="H320" s="243">
        <v>46.3604564</v>
      </c>
      <c r="I320" s="230"/>
      <c r="L320" s="240"/>
      <c r="M320" s="244"/>
      <c r="T320" s="245"/>
      <c r="AT320" s="241" t="s">
        <v>144</v>
      </c>
      <c r="AU320" s="241" t="s">
        <v>80</v>
      </c>
      <c r="AV320" s="241" t="s">
        <v>140</v>
      </c>
      <c r="AW320" s="241" t="s">
        <v>97</v>
      </c>
      <c r="AX320" s="241" t="s">
        <v>22</v>
      </c>
      <c r="AY320" s="241" t="s">
        <v>132</v>
      </c>
    </row>
    <row r="321" spans="2:65" s="140" customFormat="1" ht="15.75" customHeight="1">
      <c r="B321" s="141"/>
      <c r="C321" s="208" t="s">
        <v>331</v>
      </c>
      <c r="D321" s="208" t="s">
        <v>135</v>
      </c>
      <c r="E321" s="209" t="s">
        <v>369</v>
      </c>
      <c r="F321" s="210" t="s">
        <v>370</v>
      </c>
      <c r="G321" s="211" t="s">
        <v>199</v>
      </c>
      <c r="H321" s="212">
        <v>108.209</v>
      </c>
      <c r="I321" s="229"/>
      <c r="J321" s="213">
        <f>ROUND($I$321*$H$321,2)</f>
        <v>0</v>
      </c>
      <c r="K321" s="210"/>
      <c r="L321" s="141"/>
      <c r="M321" s="214"/>
      <c r="N321" s="215" t="s">
        <v>44</v>
      </c>
      <c r="Q321" s="216">
        <v>0</v>
      </c>
      <c r="R321" s="216">
        <f>$Q$321*$H$321</f>
        <v>0</v>
      </c>
      <c r="S321" s="216">
        <v>0</v>
      </c>
      <c r="T321" s="217">
        <f>$S$321*$H$321</f>
        <v>0</v>
      </c>
      <c r="AR321" s="136" t="s">
        <v>140</v>
      </c>
      <c r="AT321" s="136" t="s">
        <v>135</v>
      </c>
      <c r="AU321" s="136" t="s">
        <v>80</v>
      </c>
      <c r="AY321" s="140" t="s">
        <v>132</v>
      </c>
      <c r="BE321" s="218">
        <f>IF($N$321="základní",$J$321,0)</f>
        <v>0</v>
      </c>
      <c r="BF321" s="218">
        <f>IF($N$321="snížená",$J$321,0)</f>
        <v>0</v>
      </c>
      <c r="BG321" s="218">
        <f>IF($N$321="zákl. přenesená",$J$321,0)</f>
        <v>0</v>
      </c>
      <c r="BH321" s="218">
        <f>IF($N$321="sníž. přenesená",$J$321,0)</f>
        <v>0</v>
      </c>
      <c r="BI321" s="218">
        <f>IF($N$321="nulová",$J$321,0)</f>
        <v>0</v>
      </c>
      <c r="BJ321" s="136" t="s">
        <v>22</v>
      </c>
      <c r="BK321" s="218">
        <f>ROUND($I$321*$H$321,2)</f>
        <v>0</v>
      </c>
      <c r="BL321" s="136" t="s">
        <v>140</v>
      </c>
      <c r="BM321" s="136" t="s">
        <v>371</v>
      </c>
    </row>
    <row r="322" spans="2:47" s="140" customFormat="1" ht="16.5" customHeight="1">
      <c r="B322" s="141"/>
      <c r="D322" s="219" t="s">
        <v>141</v>
      </c>
      <c r="F322" s="220" t="s">
        <v>370</v>
      </c>
      <c r="I322" s="230"/>
      <c r="L322" s="141"/>
      <c r="M322" s="221"/>
      <c r="T322" s="222"/>
      <c r="AT322" s="140" t="s">
        <v>141</v>
      </c>
      <c r="AU322" s="140" t="s">
        <v>80</v>
      </c>
    </row>
    <row r="323" spans="2:47" s="140" customFormat="1" ht="44.25" customHeight="1">
      <c r="B323" s="141"/>
      <c r="D323" s="232" t="s">
        <v>142</v>
      </c>
      <c r="F323" s="233" t="s">
        <v>372</v>
      </c>
      <c r="I323" s="230"/>
      <c r="L323" s="141"/>
      <c r="M323" s="221"/>
      <c r="T323" s="222"/>
      <c r="AT323" s="140" t="s">
        <v>142</v>
      </c>
      <c r="AU323" s="140" t="s">
        <v>80</v>
      </c>
    </row>
    <row r="324" spans="2:51" s="140" customFormat="1" ht="15.75" customHeight="1">
      <c r="B324" s="234"/>
      <c r="D324" s="232" t="s">
        <v>144</v>
      </c>
      <c r="E324" s="235"/>
      <c r="F324" s="236" t="s">
        <v>373</v>
      </c>
      <c r="H324" s="237">
        <v>24.48</v>
      </c>
      <c r="I324" s="230"/>
      <c r="L324" s="234"/>
      <c r="M324" s="238"/>
      <c r="T324" s="239"/>
      <c r="AT324" s="235" t="s">
        <v>144</v>
      </c>
      <c r="AU324" s="235" t="s">
        <v>80</v>
      </c>
      <c r="AV324" s="235" t="s">
        <v>80</v>
      </c>
      <c r="AW324" s="235" t="s">
        <v>97</v>
      </c>
      <c r="AX324" s="235" t="s">
        <v>73</v>
      </c>
      <c r="AY324" s="235" t="s">
        <v>132</v>
      </c>
    </row>
    <row r="325" spans="2:51" s="140" customFormat="1" ht="15.75" customHeight="1">
      <c r="B325" s="234"/>
      <c r="D325" s="232" t="s">
        <v>144</v>
      </c>
      <c r="E325" s="235"/>
      <c r="F325" s="236" t="s">
        <v>374</v>
      </c>
      <c r="H325" s="237">
        <v>72.68</v>
      </c>
      <c r="I325" s="230"/>
      <c r="L325" s="234"/>
      <c r="M325" s="238"/>
      <c r="T325" s="239"/>
      <c r="AT325" s="235" t="s">
        <v>144</v>
      </c>
      <c r="AU325" s="235" t="s">
        <v>80</v>
      </c>
      <c r="AV325" s="235" t="s">
        <v>80</v>
      </c>
      <c r="AW325" s="235" t="s">
        <v>97</v>
      </c>
      <c r="AX325" s="235" t="s">
        <v>73</v>
      </c>
      <c r="AY325" s="235" t="s">
        <v>132</v>
      </c>
    </row>
    <row r="326" spans="2:51" s="140" customFormat="1" ht="15.75" customHeight="1">
      <c r="B326" s="234"/>
      <c r="D326" s="232" t="s">
        <v>144</v>
      </c>
      <c r="E326" s="235"/>
      <c r="F326" s="236" t="s">
        <v>375</v>
      </c>
      <c r="H326" s="237">
        <v>11.049</v>
      </c>
      <c r="I326" s="230"/>
      <c r="L326" s="234"/>
      <c r="M326" s="238"/>
      <c r="T326" s="239"/>
      <c r="AT326" s="235" t="s">
        <v>144</v>
      </c>
      <c r="AU326" s="235" t="s">
        <v>80</v>
      </c>
      <c r="AV326" s="235" t="s">
        <v>80</v>
      </c>
      <c r="AW326" s="235" t="s">
        <v>97</v>
      </c>
      <c r="AX326" s="235" t="s">
        <v>73</v>
      </c>
      <c r="AY326" s="235" t="s">
        <v>132</v>
      </c>
    </row>
    <row r="327" spans="2:51" s="140" customFormat="1" ht="15.75" customHeight="1">
      <c r="B327" s="240"/>
      <c r="D327" s="232" t="s">
        <v>144</v>
      </c>
      <c r="E327" s="241"/>
      <c r="F327" s="242" t="s">
        <v>146</v>
      </c>
      <c r="H327" s="243">
        <v>108.209</v>
      </c>
      <c r="I327" s="230"/>
      <c r="L327" s="240"/>
      <c r="M327" s="244"/>
      <c r="T327" s="245"/>
      <c r="AT327" s="241" t="s">
        <v>144</v>
      </c>
      <c r="AU327" s="241" t="s">
        <v>80</v>
      </c>
      <c r="AV327" s="241" t="s">
        <v>140</v>
      </c>
      <c r="AW327" s="241" t="s">
        <v>97</v>
      </c>
      <c r="AX327" s="241" t="s">
        <v>22</v>
      </c>
      <c r="AY327" s="241" t="s">
        <v>132</v>
      </c>
    </row>
    <row r="328" spans="2:65" s="140" customFormat="1" ht="15.75" customHeight="1">
      <c r="B328" s="141"/>
      <c r="C328" s="208" t="s">
        <v>337</v>
      </c>
      <c r="D328" s="208" t="s">
        <v>135</v>
      </c>
      <c r="E328" s="209" t="s">
        <v>376</v>
      </c>
      <c r="F328" s="210" t="s">
        <v>377</v>
      </c>
      <c r="G328" s="211" t="s">
        <v>199</v>
      </c>
      <c r="H328" s="212">
        <v>108.209</v>
      </c>
      <c r="I328" s="229"/>
      <c r="J328" s="213">
        <f>ROUND($I$328*$H$328,2)</f>
        <v>0</v>
      </c>
      <c r="K328" s="210"/>
      <c r="L328" s="141"/>
      <c r="M328" s="214"/>
      <c r="N328" s="215" t="s">
        <v>44</v>
      </c>
      <c r="Q328" s="216">
        <v>0</v>
      </c>
      <c r="R328" s="216">
        <f>$Q$328*$H$328</f>
        <v>0</v>
      </c>
      <c r="S328" s="216">
        <v>0</v>
      </c>
      <c r="T328" s="217">
        <f>$S$328*$H$328</f>
        <v>0</v>
      </c>
      <c r="AR328" s="136" t="s">
        <v>140</v>
      </c>
      <c r="AT328" s="136" t="s">
        <v>135</v>
      </c>
      <c r="AU328" s="136" t="s">
        <v>80</v>
      </c>
      <c r="AY328" s="140" t="s">
        <v>132</v>
      </c>
      <c r="BE328" s="218">
        <f>IF($N$328="základní",$J$328,0)</f>
        <v>0</v>
      </c>
      <c r="BF328" s="218">
        <f>IF($N$328="snížená",$J$328,0)</f>
        <v>0</v>
      </c>
      <c r="BG328" s="218">
        <f>IF($N$328="zákl. přenesená",$J$328,0)</f>
        <v>0</v>
      </c>
      <c r="BH328" s="218">
        <f>IF($N$328="sníž. přenesená",$J$328,0)</f>
        <v>0</v>
      </c>
      <c r="BI328" s="218">
        <f>IF($N$328="nulová",$J$328,0)</f>
        <v>0</v>
      </c>
      <c r="BJ328" s="136" t="s">
        <v>22</v>
      </c>
      <c r="BK328" s="218">
        <f>ROUND($I$328*$H$328,2)</f>
        <v>0</v>
      </c>
      <c r="BL328" s="136" t="s">
        <v>140</v>
      </c>
      <c r="BM328" s="136" t="s">
        <v>378</v>
      </c>
    </row>
    <row r="329" spans="2:47" s="140" customFormat="1" ht="16.5" customHeight="1">
      <c r="B329" s="141"/>
      <c r="D329" s="219" t="s">
        <v>141</v>
      </c>
      <c r="F329" s="220" t="s">
        <v>377</v>
      </c>
      <c r="I329" s="230"/>
      <c r="L329" s="141"/>
      <c r="M329" s="221"/>
      <c r="T329" s="222"/>
      <c r="AT329" s="140" t="s">
        <v>141</v>
      </c>
      <c r="AU329" s="140" t="s">
        <v>80</v>
      </c>
    </row>
    <row r="330" spans="2:47" s="140" customFormat="1" ht="44.25" customHeight="1">
      <c r="B330" s="141"/>
      <c r="D330" s="232" t="s">
        <v>142</v>
      </c>
      <c r="F330" s="233" t="s">
        <v>379</v>
      </c>
      <c r="I330" s="230"/>
      <c r="L330" s="141"/>
      <c r="M330" s="221"/>
      <c r="T330" s="222"/>
      <c r="AT330" s="140" t="s">
        <v>142</v>
      </c>
      <c r="AU330" s="140" t="s">
        <v>80</v>
      </c>
    </row>
    <row r="331" spans="2:51" s="140" customFormat="1" ht="15.75" customHeight="1">
      <c r="B331" s="234"/>
      <c r="D331" s="232" t="s">
        <v>144</v>
      </c>
      <c r="E331" s="235"/>
      <c r="F331" s="236" t="s">
        <v>380</v>
      </c>
      <c r="H331" s="237">
        <v>108.209</v>
      </c>
      <c r="I331" s="230"/>
      <c r="L331" s="234"/>
      <c r="M331" s="238"/>
      <c r="T331" s="239"/>
      <c r="AT331" s="235" t="s">
        <v>144</v>
      </c>
      <c r="AU331" s="235" t="s">
        <v>80</v>
      </c>
      <c r="AV331" s="235" t="s">
        <v>80</v>
      </c>
      <c r="AW331" s="235" t="s">
        <v>97</v>
      </c>
      <c r="AX331" s="235" t="s">
        <v>73</v>
      </c>
      <c r="AY331" s="235" t="s">
        <v>132</v>
      </c>
    </row>
    <row r="332" spans="2:51" s="140" customFormat="1" ht="15.75" customHeight="1">
      <c r="B332" s="240"/>
      <c r="D332" s="232" t="s">
        <v>144</v>
      </c>
      <c r="E332" s="241"/>
      <c r="F332" s="242" t="s">
        <v>146</v>
      </c>
      <c r="H332" s="243">
        <v>108.209</v>
      </c>
      <c r="I332" s="230"/>
      <c r="L332" s="240"/>
      <c r="M332" s="244"/>
      <c r="T332" s="245"/>
      <c r="AT332" s="241" t="s">
        <v>144</v>
      </c>
      <c r="AU332" s="241" t="s">
        <v>80</v>
      </c>
      <c r="AV332" s="241" t="s">
        <v>140</v>
      </c>
      <c r="AW332" s="241" t="s">
        <v>97</v>
      </c>
      <c r="AX332" s="241" t="s">
        <v>22</v>
      </c>
      <c r="AY332" s="241" t="s">
        <v>132</v>
      </c>
    </row>
    <row r="333" spans="2:65" s="140" customFormat="1" ht="15.75" customHeight="1">
      <c r="B333" s="141"/>
      <c r="C333" s="208" t="s">
        <v>342</v>
      </c>
      <c r="D333" s="208" t="s">
        <v>135</v>
      </c>
      <c r="E333" s="209" t="s">
        <v>381</v>
      </c>
      <c r="F333" s="210" t="s">
        <v>382</v>
      </c>
      <c r="G333" s="211" t="s">
        <v>177</v>
      </c>
      <c r="H333" s="212">
        <v>3.24</v>
      </c>
      <c r="I333" s="229"/>
      <c r="J333" s="213">
        <f>ROUND($I$333*$H$333,2)</f>
        <v>0</v>
      </c>
      <c r="K333" s="210" t="s">
        <v>139</v>
      </c>
      <c r="L333" s="141"/>
      <c r="M333" s="214"/>
      <c r="N333" s="215" t="s">
        <v>44</v>
      </c>
      <c r="Q333" s="216">
        <v>1.0725242577</v>
      </c>
      <c r="R333" s="216">
        <f>$Q$333*$H$333</f>
        <v>3.4749785949480003</v>
      </c>
      <c r="S333" s="216">
        <v>0</v>
      </c>
      <c r="T333" s="217">
        <f>$S$333*$H$333</f>
        <v>0</v>
      </c>
      <c r="AR333" s="136" t="s">
        <v>140</v>
      </c>
      <c r="AT333" s="136" t="s">
        <v>135</v>
      </c>
      <c r="AU333" s="136" t="s">
        <v>80</v>
      </c>
      <c r="AY333" s="140" t="s">
        <v>132</v>
      </c>
      <c r="BE333" s="218">
        <f>IF($N$333="základní",$J$333,0)</f>
        <v>0</v>
      </c>
      <c r="BF333" s="218">
        <f>IF($N$333="snížená",$J$333,0)</f>
        <v>0</v>
      </c>
      <c r="BG333" s="218">
        <f>IF($N$333="zákl. přenesená",$J$333,0)</f>
        <v>0</v>
      </c>
      <c r="BH333" s="218">
        <f>IF($N$333="sníž. přenesená",$J$333,0)</f>
        <v>0</v>
      </c>
      <c r="BI333" s="218">
        <f>IF($N$333="nulová",$J$333,0)</f>
        <v>0</v>
      </c>
      <c r="BJ333" s="136" t="s">
        <v>22</v>
      </c>
      <c r="BK333" s="218">
        <f>ROUND($I$333*$H$333,2)</f>
        <v>0</v>
      </c>
      <c r="BL333" s="136" t="s">
        <v>140</v>
      </c>
      <c r="BM333" s="136" t="s">
        <v>383</v>
      </c>
    </row>
    <row r="334" spans="2:47" s="140" customFormat="1" ht="16.5" customHeight="1">
      <c r="B334" s="141"/>
      <c r="D334" s="219" t="s">
        <v>141</v>
      </c>
      <c r="F334" s="220" t="s">
        <v>382</v>
      </c>
      <c r="I334" s="230"/>
      <c r="L334" s="141"/>
      <c r="M334" s="221"/>
      <c r="T334" s="222"/>
      <c r="AT334" s="140" t="s">
        <v>141</v>
      </c>
      <c r="AU334" s="140" t="s">
        <v>80</v>
      </c>
    </row>
    <row r="335" spans="2:47" s="140" customFormat="1" ht="30.75" customHeight="1">
      <c r="B335" s="141"/>
      <c r="D335" s="232" t="s">
        <v>142</v>
      </c>
      <c r="F335" s="233" t="s">
        <v>384</v>
      </c>
      <c r="I335" s="230"/>
      <c r="L335" s="141"/>
      <c r="M335" s="221"/>
      <c r="T335" s="222"/>
      <c r="AT335" s="140" t="s">
        <v>142</v>
      </c>
      <c r="AU335" s="140" t="s">
        <v>80</v>
      </c>
    </row>
    <row r="336" spans="2:51" s="140" customFormat="1" ht="15.75" customHeight="1">
      <c r="B336" s="234"/>
      <c r="D336" s="232" t="s">
        <v>144</v>
      </c>
      <c r="E336" s="235"/>
      <c r="F336" s="236" t="s">
        <v>385</v>
      </c>
      <c r="H336" s="237">
        <v>3.24012</v>
      </c>
      <c r="I336" s="230"/>
      <c r="L336" s="234"/>
      <c r="M336" s="238"/>
      <c r="T336" s="239"/>
      <c r="AT336" s="235" t="s">
        <v>144</v>
      </c>
      <c r="AU336" s="235" t="s">
        <v>80</v>
      </c>
      <c r="AV336" s="235" t="s">
        <v>80</v>
      </c>
      <c r="AW336" s="235" t="s">
        <v>97</v>
      </c>
      <c r="AX336" s="235" t="s">
        <v>73</v>
      </c>
      <c r="AY336" s="235" t="s">
        <v>132</v>
      </c>
    </row>
    <row r="337" spans="2:51" s="140" customFormat="1" ht="15.75" customHeight="1">
      <c r="B337" s="240"/>
      <c r="D337" s="232" t="s">
        <v>144</v>
      </c>
      <c r="E337" s="241"/>
      <c r="F337" s="242" t="s">
        <v>146</v>
      </c>
      <c r="H337" s="243">
        <v>3.24012</v>
      </c>
      <c r="I337" s="230"/>
      <c r="L337" s="240"/>
      <c r="M337" s="244"/>
      <c r="T337" s="245"/>
      <c r="AT337" s="241" t="s">
        <v>144</v>
      </c>
      <c r="AU337" s="241" t="s">
        <v>80</v>
      </c>
      <c r="AV337" s="241" t="s">
        <v>140</v>
      </c>
      <c r="AW337" s="241" t="s">
        <v>97</v>
      </c>
      <c r="AX337" s="241" t="s">
        <v>22</v>
      </c>
      <c r="AY337" s="241" t="s">
        <v>132</v>
      </c>
    </row>
    <row r="338" spans="2:63" s="197" customFormat="1" ht="30.75" customHeight="1">
      <c r="B338" s="198"/>
      <c r="D338" s="199" t="s">
        <v>72</v>
      </c>
      <c r="E338" s="206" t="s">
        <v>231</v>
      </c>
      <c r="F338" s="206" t="s">
        <v>232</v>
      </c>
      <c r="I338" s="231"/>
      <c r="J338" s="207">
        <f>$BK$338</f>
        <v>0</v>
      </c>
      <c r="L338" s="198"/>
      <c r="M338" s="202"/>
      <c r="P338" s="203">
        <f>SUM($P$339:$P$341)</f>
        <v>0</v>
      </c>
      <c r="R338" s="203">
        <f>SUM($R$339:$R$341)</f>
        <v>0</v>
      </c>
      <c r="T338" s="204">
        <f>SUM($T$339:$T$341)</f>
        <v>0</v>
      </c>
      <c r="AR338" s="199" t="s">
        <v>22</v>
      </c>
      <c r="AT338" s="199" t="s">
        <v>72</v>
      </c>
      <c r="AU338" s="199" t="s">
        <v>22</v>
      </c>
      <c r="AY338" s="199" t="s">
        <v>132</v>
      </c>
      <c r="BK338" s="205">
        <f>SUM($BK$339:$BK$341)</f>
        <v>0</v>
      </c>
    </row>
    <row r="339" spans="2:65" s="140" customFormat="1" ht="15.75" customHeight="1">
      <c r="B339" s="141"/>
      <c r="C339" s="208" t="s">
        <v>346</v>
      </c>
      <c r="D339" s="208" t="s">
        <v>135</v>
      </c>
      <c r="E339" s="209" t="s">
        <v>233</v>
      </c>
      <c r="F339" s="210" t="s">
        <v>234</v>
      </c>
      <c r="G339" s="211" t="s">
        <v>177</v>
      </c>
      <c r="H339" s="212">
        <v>126.661</v>
      </c>
      <c r="I339" s="229"/>
      <c r="J339" s="213">
        <f>ROUND($I$339*$H$339,2)</f>
        <v>0</v>
      </c>
      <c r="K339" s="210" t="s">
        <v>139</v>
      </c>
      <c r="L339" s="141"/>
      <c r="M339" s="214"/>
      <c r="N339" s="215" t="s">
        <v>44</v>
      </c>
      <c r="Q339" s="216">
        <v>0</v>
      </c>
      <c r="R339" s="216">
        <f>$Q$339*$H$339</f>
        <v>0</v>
      </c>
      <c r="S339" s="216">
        <v>0</v>
      </c>
      <c r="T339" s="217">
        <f>$S$339*$H$339</f>
        <v>0</v>
      </c>
      <c r="AR339" s="136" t="s">
        <v>140</v>
      </c>
      <c r="AT339" s="136" t="s">
        <v>135</v>
      </c>
      <c r="AU339" s="136" t="s">
        <v>80</v>
      </c>
      <c r="AY339" s="140" t="s">
        <v>132</v>
      </c>
      <c r="BE339" s="218">
        <f>IF($N$339="základní",$J$339,0)</f>
        <v>0</v>
      </c>
      <c r="BF339" s="218">
        <f>IF($N$339="snížená",$J$339,0)</f>
        <v>0</v>
      </c>
      <c r="BG339" s="218">
        <f>IF($N$339="zákl. přenesená",$J$339,0)</f>
        <v>0</v>
      </c>
      <c r="BH339" s="218">
        <f>IF($N$339="sníž. přenesená",$J$339,0)</f>
        <v>0</v>
      </c>
      <c r="BI339" s="218">
        <f>IF($N$339="nulová",$J$339,0)</f>
        <v>0</v>
      </c>
      <c r="BJ339" s="136" t="s">
        <v>22</v>
      </c>
      <c r="BK339" s="218">
        <f>ROUND($I$339*$H$339,2)</f>
        <v>0</v>
      </c>
      <c r="BL339" s="136" t="s">
        <v>140</v>
      </c>
      <c r="BM339" s="136" t="s">
        <v>386</v>
      </c>
    </row>
    <row r="340" spans="2:47" s="140" customFormat="1" ht="16.5" customHeight="1">
      <c r="B340" s="141"/>
      <c r="D340" s="219" t="s">
        <v>141</v>
      </c>
      <c r="F340" s="220" t="s">
        <v>234</v>
      </c>
      <c r="I340" s="230"/>
      <c r="L340" s="141"/>
      <c r="M340" s="221"/>
      <c r="T340" s="222"/>
      <c r="AT340" s="140" t="s">
        <v>141</v>
      </c>
      <c r="AU340" s="140" t="s">
        <v>80</v>
      </c>
    </row>
    <row r="341" spans="2:47" s="140" customFormat="1" ht="30.75" customHeight="1">
      <c r="B341" s="141"/>
      <c r="D341" s="232" t="s">
        <v>142</v>
      </c>
      <c r="F341" s="233" t="s">
        <v>235</v>
      </c>
      <c r="I341" s="230"/>
      <c r="L341" s="141"/>
      <c r="M341" s="221"/>
      <c r="T341" s="222"/>
      <c r="AT341" s="140" t="s">
        <v>142</v>
      </c>
      <c r="AU341" s="140" t="s">
        <v>80</v>
      </c>
    </row>
    <row r="342" spans="2:63" s="197" customFormat="1" ht="30.75" customHeight="1">
      <c r="B342" s="198"/>
      <c r="D342" s="199" t="s">
        <v>72</v>
      </c>
      <c r="E342" s="206" t="s">
        <v>322</v>
      </c>
      <c r="F342" s="206" t="s">
        <v>323</v>
      </c>
      <c r="I342" s="231"/>
      <c r="J342" s="207">
        <f>$BK$342</f>
        <v>0</v>
      </c>
      <c r="L342" s="198"/>
      <c r="M342" s="202"/>
      <c r="P342" s="203">
        <f>SUM($P$343:$P$363)</f>
        <v>0</v>
      </c>
      <c r="R342" s="203">
        <f>SUM($R$343:$R$363)</f>
        <v>0</v>
      </c>
      <c r="T342" s="204">
        <f>SUM($T$343:$T$363)</f>
        <v>0</v>
      </c>
      <c r="AR342" s="199" t="s">
        <v>22</v>
      </c>
      <c r="AT342" s="199" t="s">
        <v>72</v>
      </c>
      <c r="AU342" s="199" t="s">
        <v>22</v>
      </c>
      <c r="AY342" s="199" t="s">
        <v>132</v>
      </c>
      <c r="BK342" s="205">
        <f>SUM($BK$343:$BK$363)</f>
        <v>0</v>
      </c>
    </row>
    <row r="343" spans="2:65" s="140" customFormat="1" ht="15.75" customHeight="1">
      <c r="B343" s="141"/>
      <c r="C343" s="208" t="s">
        <v>387</v>
      </c>
      <c r="D343" s="208" t="s">
        <v>135</v>
      </c>
      <c r="E343" s="209" t="s">
        <v>324</v>
      </c>
      <c r="F343" s="210" t="s">
        <v>325</v>
      </c>
      <c r="G343" s="211" t="s">
        <v>199</v>
      </c>
      <c r="H343" s="212">
        <v>108.209</v>
      </c>
      <c r="I343" s="229"/>
      <c r="J343" s="213">
        <f>ROUND($I$343*$H$343,2)</f>
        <v>0</v>
      </c>
      <c r="K343" s="210" t="s">
        <v>139</v>
      </c>
      <c r="L343" s="141"/>
      <c r="M343" s="214"/>
      <c r="N343" s="215" t="s">
        <v>44</v>
      </c>
      <c r="Q343" s="216">
        <v>0</v>
      </c>
      <c r="R343" s="216">
        <f>$Q$343*$H$343</f>
        <v>0</v>
      </c>
      <c r="S343" s="216">
        <v>0</v>
      </c>
      <c r="T343" s="217">
        <f>$S$343*$H$343</f>
        <v>0</v>
      </c>
      <c r="AR343" s="136" t="s">
        <v>140</v>
      </c>
      <c r="AT343" s="136" t="s">
        <v>135</v>
      </c>
      <c r="AU343" s="136" t="s">
        <v>80</v>
      </c>
      <c r="AY343" s="140" t="s">
        <v>132</v>
      </c>
      <c r="BE343" s="218">
        <f>IF($N$343="základní",$J$343,0)</f>
        <v>0</v>
      </c>
      <c r="BF343" s="218">
        <f>IF($N$343="snížená",$J$343,0)</f>
        <v>0</v>
      </c>
      <c r="BG343" s="218">
        <f>IF($N$343="zákl. přenesená",$J$343,0)</f>
        <v>0</v>
      </c>
      <c r="BH343" s="218">
        <f>IF($N$343="sníž. přenesená",$J$343,0)</f>
        <v>0</v>
      </c>
      <c r="BI343" s="218">
        <f>IF($N$343="nulová",$J$343,0)</f>
        <v>0</v>
      </c>
      <c r="BJ343" s="136" t="s">
        <v>22</v>
      </c>
      <c r="BK343" s="218">
        <f>ROUND($I$343*$H$343,2)</f>
        <v>0</v>
      </c>
      <c r="BL343" s="136" t="s">
        <v>140</v>
      </c>
      <c r="BM343" s="136" t="s">
        <v>388</v>
      </c>
    </row>
    <row r="344" spans="2:47" s="140" customFormat="1" ht="16.5" customHeight="1">
      <c r="B344" s="141"/>
      <c r="D344" s="219" t="s">
        <v>141</v>
      </c>
      <c r="F344" s="220" t="s">
        <v>325</v>
      </c>
      <c r="I344" s="230"/>
      <c r="L344" s="141"/>
      <c r="M344" s="221"/>
      <c r="T344" s="222"/>
      <c r="AT344" s="140" t="s">
        <v>141</v>
      </c>
      <c r="AU344" s="140" t="s">
        <v>80</v>
      </c>
    </row>
    <row r="345" spans="2:47" s="140" customFormat="1" ht="30.75" customHeight="1">
      <c r="B345" s="141"/>
      <c r="D345" s="232" t="s">
        <v>142</v>
      </c>
      <c r="F345" s="233" t="s">
        <v>327</v>
      </c>
      <c r="I345" s="230"/>
      <c r="L345" s="141"/>
      <c r="M345" s="221"/>
      <c r="T345" s="222"/>
      <c r="AT345" s="140" t="s">
        <v>142</v>
      </c>
      <c r="AU345" s="140" t="s">
        <v>80</v>
      </c>
    </row>
    <row r="346" spans="2:51" s="140" customFormat="1" ht="15.75" customHeight="1">
      <c r="B346" s="234"/>
      <c r="D346" s="232" t="s">
        <v>144</v>
      </c>
      <c r="E346" s="235"/>
      <c r="F346" s="236" t="s">
        <v>389</v>
      </c>
      <c r="H346" s="237">
        <v>108.209</v>
      </c>
      <c r="I346" s="230"/>
      <c r="L346" s="234"/>
      <c r="M346" s="238"/>
      <c r="T346" s="239"/>
      <c r="AT346" s="235" t="s">
        <v>144</v>
      </c>
      <c r="AU346" s="235" t="s">
        <v>80</v>
      </c>
      <c r="AV346" s="235" t="s">
        <v>80</v>
      </c>
      <c r="AW346" s="235" t="s">
        <v>97</v>
      </c>
      <c r="AX346" s="235" t="s">
        <v>73</v>
      </c>
      <c r="AY346" s="235" t="s">
        <v>132</v>
      </c>
    </row>
    <row r="347" spans="2:51" s="140" customFormat="1" ht="15.75" customHeight="1">
      <c r="B347" s="240"/>
      <c r="D347" s="232" t="s">
        <v>144</v>
      </c>
      <c r="E347" s="241"/>
      <c r="F347" s="242" t="s">
        <v>146</v>
      </c>
      <c r="H347" s="243">
        <v>108.209</v>
      </c>
      <c r="I347" s="230"/>
      <c r="L347" s="240"/>
      <c r="M347" s="244"/>
      <c r="T347" s="245"/>
      <c r="AT347" s="241" t="s">
        <v>144</v>
      </c>
      <c r="AU347" s="241" t="s">
        <v>80</v>
      </c>
      <c r="AV347" s="241" t="s">
        <v>140</v>
      </c>
      <c r="AW347" s="241" t="s">
        <v>97</v>
      </c>
      <c r="AX347" s="241" t="s">
        <v>22</v>
      </c>
      <c r="AY347" s="241" t="s">
        <v>132</v>
      </c>
    </row>
    <row r="348" spans="2:65" s="140" customFormat="1" ht="15.75" customHeight="1">
      <c r="B348" s="141"/>
      <c r="C348" s="208" t="s">
        <v>352</v>
      </c>
      <c r="D348" s="208" t="s">
        <v>135</v>
      </c>
      <c r="E348" s="209" t="s">
        <v>329</v>
      </c>
      <c r="F348" s="210" t="s">
        <v>330</v>
      </c>
      <c r="G348" s="211" t="s">
        <v>199</v>
      </c>
      <c r="H348" s="212">
        <v>216.418</v>
      </c>
      <c r="I348" s="229"/>
      <c r="J348" s="213">
        <f>ROUND($I$348*$H$348,2)</f>
        <v>0</v>
      </c>
      <c r="K348" s="210" t="s">
        <v>139</v>
      </c>
      <c r="L348" s="141"/>
      <c r="M348" s="214"/>
      <c r="N348" s="215" t="s">
        <v>44</v>
      </c>
      <c r="Q348" s="216">
        <v>0</v>
      </c>
      <c r="R348" s="216">
        <f>$Q$348*$H$348</f>
        <v>0</v>
      </c>
      <c r="S348" s="216">
        <v>0</v>
      </c>
      <c r="T348" s="217">
        <f>$S$348*$H$348</f>
        <v>0</v>
      </c>
      <c r="AR348" s="136" t="s">
        <v>140</v>
      </c>
      <c r="AT348" s="136" t="s">
        <v>135</v>
      </c>
      <c r="AU348" s="136" t="s">
        <v>80</v>
      </c>
      <c r="AY348" s="140" t="s">
        <v>132</v>
      </c>
      <c r="BE348" s="218">
        <f>IF($N$348="základní",$J$348,0)</f>
        <v>0</v>
      </c>
      <c r="BF348" s="218">
        <f>IF($N$348="snížená",$J$348,0)</f>
        <v>0</v>
      </c>
      <c r="BG348" s="218">
        <f>IF($N$348="zákl. přenesená",$J$348,0)</f>
        <v>0</v>
      </c>
      <c r="BH348" s="218">
        <f>IF($N$348="sníž. přenesená",$J$348,0)</f>
        <v>0</v>
      </c>
      <c r="BI348" s="218">
        <f>IF($N$348="nulová",$J$348,0)</f>
        <v>0</v>
      </c>
      <c r="BJ348" s="136" t="s">
        <v>22</v>
      </c>
      <c r="BK348" s="218">
        <f>ROUND($I$348*$H$348,2)</f>
        <v>0</v>
      </c>
      <c r="BL348" s="136" t="s">
        <v>140</v>
      </c>
      <c r="BM348" s="136" t="s">
        <v>390</v>
      </c>
    </row>
    <row r="349" spans="2:47" s="140" customFormat="1" ht="16.5" customHeight="1">
      <c r="B349" s="141"/>
      <c r="D349" s="219" t="s">
        <v>141</v>
      </c>
      <c r="F349" s="220" t="s">
        <v>330</v>
      </c>
      <c r="I349" s="230"/>
      <c r="L349" s="141"/>
      <c r="M349" s="221"/>
      <c r="T349" s="222"/>
      <c r="AT349" s="140" t="s">
        <v>141</v>
      </c>
      <c r="AU349" s="140" t="s">
        <v>80</v>
      </c>
    </row>
    <row r="350" spans="2:47" s="140" customFormat="1" ht="30.75" customHeight="1">
      <c r="B350" s="141"/>
      <c r="D350" s="232" t="s">
        <v>142</v>
      </c>
      <c r="F350" s="233" t="s">
        <v>332</v>
      </c>
      <c r="I350" s="230"/>
      <c r="L350" s="141"/>
      <c r="M350" s="221"/>
      <c r="T350" s="222"/>
      <c r="AT350" s="140" t="s">
        <v>142</v>
      </c>
      <c r="AU350" s="140" t="s">
        <v>80</v>
      </c>
    </row>
    <row r="351" spans="2:51" s="140" customFormat="1" ht="15.75" customHeight="1">
      <c r="B351" s="234"/>
      <c r="D351" s="232" t="s">
        <v>144</v>
      </c>
      <c r="E351" s="235"/>
      <c r="F351" s="236" t="s">
        <v>391</v>
      </c>
      <c r="H351" s="237">
        <v>216.418</v>
      </c>
      <c r="I351" s="230"/>
      <c r="L351" s="234"/>
      <c r="M351" s="238"/>
      <c r="T351" s="239"/>
      <c r="AT351" s="235" t="s">
        <v>144</v>
      </c>
      <c r="AU351" s="235" t="s">
        <v>80</v>
      </c>
      <c r="AV351" s="235" t="s">
        <v>80</v>
      </c>
      <c r="AW351" s="235" t="s">
        <v>97</v>
      </c>
      <c r="AX351" s="235" t="s">
        <v>73</v>
      </c>
      <c r="AY351" s="235" t="s">
        <v>132</v>
      </c>
    </row>
    <row r="352" spans="2:51" s="140" customFormat="1" ht="15.75" customHeight="1">
      <c r="B352" s="240"/>
      <c r="D352" s="232" t="s">
        <v>144</v>
      </c>
      <c r="E352" s="241"/>
      <c r="F352" s="242" t="s">
        <v>146</v>
      </c>
      <c r="H352" s="243">
        <v>216.418</v>
      </c>
      <c r="I352" s="230"/>
      <c r="L352" s="240"/>
      <c r="M352" s="244"/>
      <c r="T352" s="245"/>
      <c r="AT352" s="241" t="s">
        <v>144</v>
      </c>
      <c r="AU352" s="241" t="s">
        <v>80</v>
      </c>
      <c r="AV352" s="241" t="s">
        <v>140</v>
      </c>
      <c r="AW352" s="241" t="s">
        <v>97</v>
      </c>
      <c r="AX352" s="241" t="s">
        <v>22</v>
      </c>
      <c r="AY352" s="241" t="s">
        <v>132</v>
      </c>
    </row>
    <row r="353" spans="2:65" s="140" customFormat="1" ht="15.75" customHeight="1">
      <c r="B353" s="141"/>
      <c r="C353" s="208" t="s">
        <v>359</v>
      </c>
      <c r="D353" s="208" t="s">
        <v>135</v>
      </c>
      <c r="E353" s="209" t="s">
        <v>334</v>
      </c>
      <c r="F353" s="210" t="s">
        <v>335</v>
      </c>
      <c r="G353" s="211" t="s">
        <v>336</v>
      </c>
      <c r="H353" s="255"/>
      <c r="I353" s="229"/>
      <c r="J353" s="213">
        <f>ROUND($I$353*$H$353,2)</f>
        <v>0</v>
      </c>
      <c r="K353" s="210" t="s">
        <v>139</v>
      </c>
      <c r="L353" s="141"/>
      <c r="M353" s="214"/>
      <c r="N353" s="215" t="s">
        <v>44</v>
      </c>
      <c r="Q353" s="216">
        <v>0</v>
      </c>
      <c r="R353" s="216">
        <f>$Q$353*$H$353</f>
        <v>0</v>
      </c>
      <c r="S353" s="216">
        <v>0</v>
      </c>
      <c r="T353" s="217">
        <f>$S$353*$H$353</f>
        <v>0</v>
      </c>
      <c r="AR353" s="136" t="s">
        <v>140</v>
      </c>
      <c r="AT353" s="136" t="s">
        <v>135</v>
      </c>
      <c r="AU353" s="136" t="s">
        <v>80</v>
      </c>
      <c r="AY353" s="140" t="s">
        <v>132</v>
      </c>
      <c r="BE353" s="218">
        <f>IF($N$353="základní",$J$353,0)</f>
        <v>0</v>
      </c>
      <c r="BF353" s="218">
        <f>IF($N$353="snížená",$J$353,0)</f>
        <v>0</v>
      </c>
      <c r="BG353" s="218">
        <f>IF($N$353="zákl. přenesená",$J$353,0)</f>
        <v>0</v>
      </c>
      <c r="BH353" s="218">
        <f>IF($N$353="sníž. přenesená",$J$353,0)</f>
        <v>0</v>
      </c>
      <c r="BI353" s="218">
        <f>IF($N$353="nulová",$J$353,0)</f>
        <v>0</v>
      </c>
      <c r="BJ353" s="136" t="s">
        <v>22</v>
      </c>
      <c r="BK353" s="218">
        <f>ROUND($I$353*$H$353,2)</f>
        <v>0</v>
      </c>
      <c r="BL353" s="136" t="s">
        <v>140</v>
      </c>
      <c r="BM353" s="136" t="s">
        <v>392</v>
      </c>
    </row>
    <row r="354" spans="2:47" s="140" customFormat="1" ht="16.5" customHeight="1">
      <c r="B354" s="141"/>
      <c r="D354" s="219" t="s">
        <v>141</v>
      </c>
      <c r="F354" s="220" t="s">
        <v>335</v>
      </c>
      <c r="I354" s="230"/>
      <c r="L354" s="141"/>
      <c r="M354" s="221"/>
      <c r="T354" s="222"/>
      <c r="AT354" s="140" t="s">
        <v>141</v>
      </c>
      <c r="AU354" s="140" t="s">
        <v>80</v>
      </c>
    </row>
    <row r="355" spans="2:47" s="140" customFormat="1" ht="44.25" customHeight="1">
      <c r="B355" s="141"/>
      <c r="D355" s="232" t="s">
        <v>142</v>
      </c>
      <c r="F355" s="233" t="s">
        <v>338</v>
      </c>
      <c r="I355" s="230"/>
      <c r="L355" s="141"/>
      <c r="M355" s="221"/>
      <c r="T355" s="222"/>
      <c r="AT355" s="140" t="s">
        <v>142</v>
      </c>
      <c r="AU355" s="140" t="s">
        <v>80</v>
      </c>
    </row>
    <row r="356" spans="2:65" s="140" customFormat="1" ht="15.75" customHeight="1">
      <c r="B356" s="141"/>
      <c r="C356" s="246" t="s">
        <v>364</v>
      </c>
      <c r="D356" s="246" t="s">
        <v>226</v>
      </c>
      <c r="E356" s="247" t="s">
        <v>339</v>
      </c>
      <c r="F356" s="248" t="s">
        <v>340</v>
      </c>
      <c r="G356" s="249" t="s">
        <v>341</v>
      </c>
      <c r="H356" s="250">
        <v>48.694</v>
      </c>
      <c r="I356" s="256"/>
      <c r="J356" s="251">
        <f>ROUND($I$356*$H$356,2)</f>
        <v>0</v>
      </c>
      <c r="K356" s="248"/>
      <c r="L356" s="252"/>
      <c r="M356" s="253"/>
      <c r="N356" s="254" t="s">
        <v>44</v>
      </c>
      <c r="Q356" s="216">
        <v>0</v>
      </c>
      <c r="R356" s="216">
        <f>$Q$356*$H$356</f>
        <v>0</v>
      </c>
      <c r="S356" s="216">
        <v>0</v>
      </c>
      <c r="T356" s="217">
        <f>$S$356*$H$356</f>
        <v>0</v>
      </c>
      <c r="AR356" s="136" t="s">
        <v>165</v>
      </c>
      <c r="AT356" s="136" t="s">
        <v>226</v>
      </c>
      <c r="AU356" s="136" t="s">
        <v>80</v>
      </c>
      <c r="AY356" s="140" t="s">
        <v>132</v>
      </c>
      <c r="BE356" s="218">
        <f>IF($N$356="základní",$J$356,0)</f>
        <v>0</v>
      </c>
      <c r="BF356" s="218">
        <f>IF($N$356="snížená",$J$356,0)</f>
        <v>0</v>
      </c>
      <c r="BG356" s="218">
        <f>IF($N$356="zákl. přenesená",$J$356,0)</f>
        <v>0</v>
      </c>
      <c r="BH356" s="218">
        <f>IF($N$356="sníž. přenesená",$J$356,0)</f>
        <v>0</v>
      </c>
      <c r="BI356" s="218">
        <f>IF($N$356="nulová",$J$356,0)</f>
        <v>0</v>
      </c>
      <c r="BJ356" s="136" t="s">
        <v>22</v>
      </c>
      <c r="BK356" s="218">
        <f>ROUND($I$356*$H$356,2)</f>
        <v>0</v>
      </c>
      <c r="BL356" s="136" t="s">
        <v>140</v>
      </c>
      <c r="BM356" s="136" t="s">
        <v>393</v>
      </c>
    </row>
    <row r="357" spans="2:47" s="140" customFormat="1" ht="16.5" customHeight="1">
      <c r="B357" s="141"/>
      <c r="D357" s="219" t="s">
        <v>141</v>
      </c>
      <c r="F357" s="220" t="s">
        <v>340</v>
      </c>
      <c r="I357" s="230"/>
      <c r="L357" s="141"/>
      <c r="M357" s="221"/>
      <c r="T357" s="222"/>
      <c r="AT357" s="140" t="s">
        <v>141</v>
      </c>
      <c r="AU357" s="140" t="s">
        <v>80</v>
      </c>
    </row>
    <row r="358" spans="2:51" s="140" customFormat="1" ht="15.75" customHeight="1">
      <c r="B358" s="234"/>
      <c r="D358" s="232" t="s">
        <v>144</v>
      </c>
      <c r="E358" s="235"/>
      <c r="F358" s="236" t="s">
        <v>394</v>
      </c>
      <c r="H358" s="237">
        <v>48.69405</v>
      </c>
      <c r="I358" s="230"/>
      <c r="L358" s="234"/>
      <c r="M358" s="238"/>
      <c r="T358" s="239"/>
      <c r="AT358" s="235" t="s">
        <v>144</v>
      </c>
      <c r="AU358" s="235" t="s">
        <v>80</v>
      </c>
      <c r="AV358" s="235" t="s">
        <v>80</v>
      </c>
      <c r="AW358" s="235" t="s">
        <v>97</v>
      </c>
      <c r="AX358" s="235" t="s">
        <v>73</v>
      </c>
      <c r="AY358" s="235" t="s">
        <v>132</v>
      </c>
    </row>
    <row r="359" spans="2:51" s="140" customFormat="1" ht="15.75" customHeight="1">
      <c r="B359" s="240"/>
      <c r="D359" s="232" t="s">
        <v>144</v>
      </c>
      <c r="E359" s="241"/>
      <c r="F359" s="242" t="s">
        <v>146</v>
      </c>
      <c r="H359" s="243">
        <v>48.69405</v>
      </c>
      <c r="I359" s="230"/>
      <c r="L359" s="240"/>
      <c r="M359" s="244"/>
      <c r="T359" s="245"/>
      <c r="AT359" s="241" t="s">
        <v>144</v>
      </c>
      <c r="AU359" s="241" t="s">
        <v>80</v>
      </c>
      <c r="AV359" s="241" t="s">
        <v>140</v>
      </c>
      <c r="AW359" s="241" t="s">
        <v>97</v>
      </c>
      <c r="AX359" s="241" t="s">
        <v>22</v>
      </c>
      <c r="AY359" s="241" t="s">
        <v>132</v>
      </c>
    </row>
    <row r="360" spans="2:65" s="140" customFormat="1" ht="15.75" customHeight="1">
      <c r="B360" s="141"/>
      <c r="C360" s="246" t="s">
        <v>371</v>
      </c>
      <c r="D360" s="246" t="s">
        <v>226</v>
      </c>
      <c r="E360" s="247" t="s">
        <v>344</v>
      </c>
      <c r="F360" s="248" t="s">
        <v>345</v>
      </c>
      <c r="G360" s="249" t="s">
        <v>341</v>
      </c>
      <c r="H360" s="250">
        <v>140.672</v>
      </c>
      <c r="I360" s="256"/>
      <c r="J360" s="251">
        <f>ROUND($I$360*$H$360,2)</f>
        <v>0</v>
      </c>
      <c r="K360" s="248"/>
      <c r="L360" s="252"/>
      <c r="M360" s="253"/>
      <c r="N360" s="254" t="s">
        <v>44</v>
      </c>
      <c r="Q360" s="216">
        <v>0</v>
      </c>
      <c r="R360" s="216">
        <f>$Q$360*$H$360</f>
        <v>0</v>
      </c>
      <c r="S360" s="216">
        <v>0</v>
      </c>
      <c r="T360" s="217">
        <f>$S$360*$H$360</f>
        <v>0</v>
      </c>
      <c r="AR360" s="136" t="s">
        <v>165</v>
      </c>
      <c r="AT360" s="136" t="s">
        <v>226</v>
      </c>
      <c r="AU360" s="136" t="s">
        <v>80</v>
      </c>
      <c r="AY360" s="140" t="s">
        <v>132</v>
      </c>
      <c r="BE360" s="218">
        <f>IF($N$360="základní",$J$360,0)</f>
        <v>0</v>
      </c>
      <c r="BF360" s="218">
        <f>IF($N$360="snížená",$J$360,0)</f>
        <v>0</v>
      </c>
      <c r="BG360" s="218">
        <f>IF($N$360="zákl. přenesená",$J$360,0)</f>
        <v>0</v>
      </c>
      <c r="BH360" s="218">
        <f>IF($N$360="sníž. přenesená",$J$360,0)</f>
        <v>0</v>
      </c>
      <c r="BI360" s="218">
        <f>IF($N$360="nulová",$J$360,0)</f>
        <v>0</v>
      </c>
      <c r="BJ360" s="136" t="s">
        <v>22</v>
      </c>
      <c r="BK360" s="218">
        <f>ROUND($I$360*$H$360,2)</f>
        <v>0</v>
      </c>
      <c r="BL360" s="136" t="s">
        <v>140</v>
      </c>
      <c r="BM360" s="136" t="s">
        <v>395</v>
      </c>
    </row>
    <row r="361" spans="2:47" s="140" customFormat="1" ht="16.5" customHeight="1">
      <c r="B361" s="141"/>
      <c r="D361" s="219" t="s">
        <v>141</v>
      </c>
      <c r="F361" s="220" t="s">
        <v>345</v>
      </c>
      <c r="I361" s="230"/>
      <c r="L361" s="141"/>
      <c r="M361" s="221"/>
      <c r="T361" s="222"/>
      <c r="AT361" s="140" t="s">
        <v>141</v>
      </c>
      <c r="AU361" s="140" t="s">
        <v>80</v>
      </c>
    </row>
    <row r="362" spans="2:51" s="140" customFormat="1" ht="15.75" customHeight="1">
      <c r="B362" s="234"/>
      <c r="D362" s="232" t="s">
        <v>144</v>
      </c>
      <c r="E362" s="235"/>
      <c r="F362" s="236" t="s">
        <v>396</v>
      </c>
      <c r="H362" s="237">
        <v>140.6717</v>
      </c>
      <c r="I362" s="230"/>
      <c r="L362" s="234"/>
      <c r="M362" s="238"/>
      <c r="T362" s="239"/>
      <c r="AT362" s="235" t="s">
        <v>144</v>
      </c>
      <c r="AU362" s="235" t="s">
        <v>80</v>
      </c>
      <c r="AV362" s="235" t="s">
        <v>80</v>
      </c>
      <c r="AW362" s="235" t="s">
        <v>97</v>
      </c>
      <c r="AX362" s="235" t="s">
        <v>73</v>
      </c>
      <c r="AY362" s="235" t="s">
        <v>132</v>
      </c>
    </row>
    <row r="363" spans="2:51" s="140" customFormat="1" ht="15.75" customHeight="1">
      <c r="B363" s="240"/>
      <c r="D363" s="232" t="s">
        <v>144</v>
      </c>
      <c r="E363" s="241"/>
      <c r="F363" s="242" t="s">
        <v>146</v>
      </c>
      <c r="H363" s="243">
        <v>140.6717</v>
      </c>
      <c r="I363" s="230"/>
      <c r="L363" s="240"/>
      <c r="M363" s="244"/>
      <c r="T363" s="245"/>
      <c r="AT363" s="241" t="s">
        <v>144</v>
      </c>
      <c r="AU363" s="241" t="s">
        <v>80</v>
      </c>
      <c r="AV363" s="241" t="s">
        <v>140</v>
      </c>
      <c r="AW363" s="241" t="s">
        <v>97</v>
      </c>
      <c r="AX363" s="241" t="s">
        <v>22</v>
      </c>
      <c r="AY363" s="241" t="s">
        <v>132</v>
      </c>
    </row>
    <row r="364" spans="2:63" s="197" customFormat="1" ht="37.5" customHeight="1">
      <c r="B364" s="198"/>
      <c r="D364" s="199" t="s">
        <v>72</v>
      </c>
      <c r="E364" s="200" t="s">
        <v>397</v>
      </c>
      <c r="F364" s="200" t="s">
        <v>398</v>
      </c>
      <c r="I364" s="231"/>
      <c r="J364" s="201">
        <f>$BK$364</f>
        <v>0</v>
      </c>
      <c r="L364" s="198"/>
      <c r="M364" s="202"/>
      <c r="P364" s="203">
        <f>$P$365+$P$371+$P$375</f>
        <v>0</v>
      </c>
      <c r="R364" s="203">
        <f>$R$365+$R$371+$R$375</f>
        <v>0.08668235</v>
      </c>
      <c r="T364" s="204">
        <f>$T$365+$T$371+$T$375</f>
        <v>0</v>
      </c>
      <c r="AR364" s="199" t="s">
        <v>22</v>
      </c>
      <c r="AT364" s="199" t="s">
        <v>72</v>
      </c>
      <c r="AU364" s="199" t="s">
        <v>73</v>
      </c>
      <c r="AY364" s="199" t="s">
        <v>132</v>
      </c>
      <c r="BK364" s="205">
        <f>$BK$365+$BK$371+$BK$375</f>
        <v>0</v>
      </c>
    </row>
    <row r="365" spans="2:63" s="197" customFormat="1" ht="21" customHeight="1">
      <c r="B365" s="198"/>
      <c r="D365" s="199" t="s">
        <v>72</v>
      </c>
      <c r="E365" s="206" t="s">
        <v>183</v>
      </c>
      <c r="F365" s="206" t="s">
        <v>184</v>
      </c>
      <c r="I365" s="231"/>
      <c r="J365" s="207">
        <f>$BK$365</f>
        <v>0</v>
      </c>
      <c r="L365" s="198"/>
      <c r="M365" s="202"/>
      <c r="P365" s="203">
        <f>SUM($P$366:$P$370)</f>
        <v>0</v>
      </c>
      <c r="R365" s="203">
        <f>SUM($R$366:$R$370)</f>
        <v>0.08586515</v>
      </c>
      <c r="T365" s="204">
        <f>SUM($T$366:$T$370)</f>
        <v>0</v>
      </c>
      <c r="AR365" s="199" t="s">
        <v>22</v>
      </c>
      <c r="AT365" s="199" t="s">
        <v>72</v>
      </c>
      <c r="AU365" s="199" t="s">
        <v>22</v>
      </c>
      <c r="AY365" s="199" t="s">
        <v>132</v>
      </c>
      <c r="BK365" s="205">
        <f>SUM($BK$366:$BK$370)</f>
        <v>0</v>
      </c>
    </row>
    <row r="366" spans="2:65" s="140" customFormat="1" ht="15.75" customHeight="1">
      <c r="B366" s="141"/>
      <c r="C366" s="208" t="s">
        <v>378</v>
      </c>
      <c r="D366" s="208" t="s">
        <v>135</v>
      </c>
      <c r="E366" s="209" t="s">
        <v>399</v>
      </c>
      <c r="F366" s="210" t="s">
        <v>400</v>
      </c>
      <c r="G366" s="211" t="s">
        <v>155</v>
      </c>
      <c r="H366" s="212">
        <v>0.035</v>
      </c>
      <c r="I366" s="229"/>
      <c r="J366" s="213">
        <f>ROUND($I$366*$H$366,2)</f>
        <v>0</v>
      </c>
      <c r="K366" s="210" t="s">
        <v>139</v>
      </c>
      <c r="L366" s="141"/>
      <c r="M366" s="214"/>
      <c r="N366" s="215" t="s">
        <v>44</v>
      </c>
      <c r="Q366" s="216">
        <v>2.45329</v>
      </c>
      <c r="R366" s="216">
        <f>$Q$366*$H$366</f>
        <v>0.08586515</v>
      </c>
      <c r="S366" s="216">
        <v>0</v>
      </c>
      <c r="T366" s="217">
        <f>$S$366*$H$366</f>
        <v>0</v>
      </c>
      <c r="AR366" s="136" t="s">
        <v>140</v>
      </c>
      <c r="AT366" s="136" t="s">
        <v>135</v>
      </c>
      <c r="AU366" s="136" t="s">
        <v>80</v>
      </c>
      <c r="AY366" s="140" t="s">
        <v>132</v>
      </c>
      <c r="BE366" s="218">
        <f>IF($N$366="základní",$J$366,0)</f>
        <v>0</v>
      </c>
      <c r="BF366" s="218">
        <f>IF($N$366="snížená",$J$366,0)</f>
        <v>0</v>
      </c>
      <c r="BG366" s="218">
        <f>IF($N$366="zákl. přenesená",$J$366,0)</f>
        <v>0</v>
      </c>
      <c r="BH366" s="218">
        <f>IF($N$366="sníž. přenesená",$J$366,0)</f>
        <v>0</v>
      </c>
      <c r="BI366" s="218">
        <f>IF($N$366="nulová",$J$366,0)</f>
        <v>0</v>
      </c>
      <c r="BJ366" s="136" t="s">
        <v>22</v>
      </c>
      <c r="BK366" s="218">
        <f>ROUND($I$366*$H$366,2)</f>
        <v>0</v>
      </c>
      <c r="BL366" s="136" t="s">
        <v>140</v>
      </c>
      <c r="BM366" s="136" t="s">
        <v>401</v>
      </c>
    </row>
    <row r="367" spans="2:47" s="140" customFormat="1" ht="16.5" customHeight="1">
      <c r="B367" s="141"/>
      <c r="D367" s="219" t="s">
        <v>141</v>
      </c>
      <c r="F367" s="220" t="s">
        <v>400</v>
      </c>
      <c r="I367" s="230"/>
      <c r="L367" s="141"/>
      <c r="M367" s="221"/>
      <c r="T367" s="222"/>
      <c r="AT367" s="140" t="s">
        <v>141</v>
      </c>
      <c r="AU367" s="140" t="s">
        <v>80</v>
      </c>
    </row>
    <row r="368" spans="2:47" s="140" customFormat="1" ht="44.25" customHeight="1">
      <c r="B368" s="141"/>
      <c r="D368" s="232" t="s">
        <v>142</v>
      </c>
      <c r="F368" s="233" t="s">
        <v>402</v>
      </c>
      <c r="I368" s="230"/>
      <c r="L368" s="141"/>
      <c r="M368" s="221"/>
      <c r="T368" s="222"/>
      <c r="AT368" s="140" t="s">
        <v>142</v>
      </c>
      <c r="AU368" s="140" t="s">
        <v>80</v>
      </c>
    </row>
    <row r="369" spans="2:51" s="140" customFormat="1" ht="15.75" customHeight="1">
      <c r="B369" s="234"/>
      <c r="D369" s="232" t="s">
        <v>144</v>
      </c>
      <c r="E369" s="235"/>
      <c r="F369" s="236" t="s">
        <v>403</v>
      </c>
      <c r="H369" s="237">
        <v>0.03456</v>
      </c>
      <c r="I369" s="230"/>
      <c r="L369" s="234"/>
      <c r="M369" s="238"/>
      <c r="T369" s="239"/>
      <c r="AT369" s="235" t="s">
        <v>144</v>
      </c>
      <c r="AU369" s="235" t="s">
        <v>80</v>
      </c>
      <c r="AV369" s="235" t="s">
        <v>80</v>
      </c>
      <c r="AW369" s="235" t="s">
        <v>97</v>
      </c>
      <c r="AX369" s="235" t="s">
        <v>73</v>
      </c>
      <c r="AY369" s="235" t="s">
        <v>132</v>
      </c>
    </row>
    <row r="370" spans="2:51" s="140" customFormat="1" ht="15.75" customHeight="1">
      <c r="B370" s="240"/>
      <c r="D370" s="232" t="s">
        <v>144</v>
      </c>
      <c r="E370" s="241"/>
      <c r="F370" s="242" t="s">
        <v>146</v>
      </c>
      <c r="H370" s="243">
        <v>0.03456</v>
      </c>
      <c r="I370" s="230"/>
      <c r="L370" s="240"/>
      <c r="M370" s="244"/>
      <c r="T370" s="245"/>
      <c r="AT370" s="241" t="s">
        <v>144</v>
      </c>
      <c r="AU370" s="241" t="s">
        <v>80</v>
      </c>
      <c r="AV370" s="241" t="s">
        <v>140</v>
      </c>
      <c r="AW370" s="241" t="s">
        <v>97</v>
      </c>
      <c r="AX370" s="241" t="s">
        <v>22</v>
      </c>
      <c r="AY370" s="241" t="s">
        <v>132</v>
      </c>
    </row>
    <row r="371" spans="2:63" s="197" customFormat="1" ht="30.75" customHeight="1">
      <c r="B371" s="198"/>
      <c r="D371" s="199" t="s">
        <v>72</v>
      </c>
      <c r="E371" s="206" t="s">
        <v>231</v>
      </c>
      <c r="F371" s="206" t="s">
        <v>232</v>
      </c>
      <c r="I371" s="231"/>
      <c r="J371" s="207">
        <f>$BK$371</f>
        <v>0</v>
      </c>
      <c r="L371" s="198"/>
      <c r="M371" s="202"/>
      <c r="P371" s="203">
        <f>SUM($P$372:$P$374)</f>
        <v>0</v>
      </c>
      <c r="R371" s="203">
        <f>SUM($R$372:$R$374)</f>
        <v>0</v>
      </c>
      <c r="T371" s="204">
        <f>SUM($T$372:$T$374)</f>
        <v>0</v>
      </c>
      <c r="AR371" s="199" t="s">
        <v>22</v>
      </c>
      <c r="AT371" s="199" t="s">
        <v>72</v>
      </c>
      <c r="AU371" s="199" t="s">
        <v>22</v>
      </c>
      <c r="AY371" s="199" t="s">
        <v>132</v>
      </c>
      <c r="BK371" s="205">
        <f>SUM($BK$372:$BK$374)</f>
        <v>0</v>
      </c>
    </row>
    <row r="372" spans="2:65" s="140" customFormat="1" ht="15.75" customHeight="1">
      <c r="B372" s="141"/>
      <c r="C372" s="208" t="s">
        <v>383</v>
      </c>
      <c r="D372" s="208" t="s">
        <v>135</v>
      </c>
      <c r="E372" s="209" t="s">
        <v>233</v>
      </c>
      <c r="F372" s="210" t="s">
        <v>234</v>
      </c>
      <c r="G372" s="211" t="s">
        <v>177</v>
      </c>
      <c r="H372" s="212">
        <v>0.085</v>
      </c>
      <c r="I372" s="229"/>
      <c r="J372" s="213">
        <f>ROUND($I$372*$H$372,2)</f>
        <v>0</v>
      </c>
      <c r="K372" s="210" t="s">
        <v>139</v>
      </c>
      <c r="L372" s="141"/>
      <c r="M372" s="214"/>
      <c r="N372" s="215" t="s">
        <v>44</v>
      </c>
      <c r="Q372" s="216">
        <v>0</v>
      </c>
      <c r="R372" s="216">
        <f>$Q$372*$H$372</f>
        <v>0</v>
      </c>
      <c r="S372" s="216">
        <v>0</v>
      </c>
      <c r="T372" s="217">
        <f>$S$372*$H$372</f>
        <v>0</v>
      </c>
      <c r="AR372" s="136" t="s">
        <v>140</v>
      </c>
      <c r="AT372" s="136" t="s">
        <v>135</v>
      </c>
      <c r="AU372" s="136" t="s">
        <v>80</v>
      </c>
      <c r="AY372" s="140" t="s">
        <v>132</v>
      </c>
      <c r="BE372" s="218">
        <f>IF($N$372="základní",$J$372,0)</f>
        <v>0</v>
      </c>
      <c r="BF372" s="218">
        <f>IF($N$372="snížená",$J$372,0)</f>
        <v>0</v>
      </c>
      <c r="BG372" s="218">
        <f>IF($N$372="zákl. přenesená",$J$372,0)</f>
        <v>0</v>
      </c>
      <c r="BH372" s="218">
        <f>IF($N$372="sníž. přenesená",$J$372,0)</f>
        <v>0</v>
      </c>
      <c r="BI372" s="218">
        <f>IF($N$372="nulová",$J$372,0)</f>
        <v>0</v>
      </c>
      <c r="BJ372" s="136" t="s">
        <v>22</v>
      </c>
      <c r="BK372" s="218">
        <f>ROUND($I$372*$H$372,2)</f>
        <v>0</v>
      </c>
      <c r="BL372" s="136" t="s">
        <v>140</v>
      </c>
      <c r="BM372" s="136" t="s">
        <v>404</v>
      </c>
    </row>
    <row r="373" spans="2:47" s="140" customFormat="1" ht="16.5" customHeight="1">
      <c r="B373" s="141"/>
      <c r="D373" s="219" t="s">
        <v>141</v>
      </c>
      <c r="F373" s="220" t="s">
        <v>234</v>
      </c>
      <c r="I373" s="230"/>
      <c r="L373" s="141"/>
      <c r="M373" s="221"/>
      <c r="T373" s="222"/>
      <c r="AT373" s="140" t="s">
        <v>141</v>
      </c>
      <c r="AU373" s="140" t="s">
        <v>80</v>
      </c>
    </row>
    <row r="374" spans="2:47" s="140" customFormat="1" ht="30.75" customHeight="1">
      <c r="B374" s="141"/>
      <c r="D374" s="232" t="s">
        <v>142</v>
      </c>
      <c r="F374" s="233" t="s">
        <v>235</v>
      </c>
      <c r="I374" s="230"/>
      <c r="L374" s="141"/>
      <c r="M374" s="221"/>
      <c r="T374" s="222"/>
      <c r="AT374" s="140" t="s">
        <v>142</v>
      </c>
      <c r="AU374" s="140" t="s">
        <v>80</v>
      </c>
    </row>
    <row r="375" spans="2:63" s="197" customFormat="1" ht="30.75" customHeight="1">
      <c r="B375" s="198"/>
      <c r="D375" s="199" t="s">
        <v>72</v>
      </c>
      <c r="E375" s="206" t="s">
        <v>405</v>
      </c>
      <c r="F375" s="206" t="s">
        <v>406</v>
      </c>
      <c r="I375" s="231"/>
      <c r="J375" s="207">
        <f>$BK$375</f>
        <v>0</v>
      </c>
      <c r="L375" s="198"/>
      <c r="M375" s="202"/>
      <c r="P375" s="203">
        <f>SUM($P$376:$P$385)</f>
        <v>0</v>
      </c>
      <c r="R375" s="203">
        <f>SUM($R$376:$R$385)</f>
        <v>0.0008172</v>
      </c>
      <c r="T375" s="204">
        <f>SUM($T$376:$T$385)</f>
        <v>0</v>
      </c>
      <c r="AR375" s="199" t="s">
        <v>22</v>
      </c>
      <c r="AT375" s="199" t="s">
        <v>72</v>
      </c>
      <c r="AU375" s="199" t="s">
        <v>22</v>
      </c>
      <c r="AY375" s="199" t="s">
        <v>132</v>
      </c>
      <c r="BK375" s="205">
        <f>SUM($BK$376:$BK$385)</f>
        <v>0</v>
      </c>
    </row>
    <row r="376" spans="2:65" s="140" customFormat="1" ht="15.75" customHeight="1">
      <c r="B376" s="141"/>
      <c r="C376" s="208" t="s">
        <v>386</v>
      </c>
      <c r="D376" s="208" t="s">
        <v>135</v>
      </c>
      <c r="E376" s="209" t="s">
        <v>407</v>
      </c>
      <c r="F376" s="210" t="s">
        <v>408</v>
      </c>
      <c r="G376" s="211" t="s">
        <v>193</v>
      </c>
      <c r="H376" s="212">
        <v>13.62</v>
      </c>
      <c r="I376" s="229"/>
      <c r="J376" s="213">
        <f>ROUND($I$376*$H$376,2)</f>
        <v>0</v>
      </c>
      <c r="K376" s="210" t="s">
        <v>139</v>
      </c>
      <c r="L376" s="141"/>
      <c r="M376" s="214"/>
      <c r="N376" s="215" t="s">
        <v>44</v>
      </c>
      <c r="Q376" s="216">
        <v>6E-05</v>
      </c>
      <c r="R376" s="216">
        <f>$Q$376*$H$376</f>
        <v>0.0008172</v>
      </c>
      <c r="S376" s="216">
        <v>0</v>
      </c>
      <c r="T376" s="217">
        <f>$S$376*$H$376</f>
        <v>0</v>
      </c>
      <c r="AR376" s="136" t="s">
        <v>140</v>
      </c>
      <c r="AT376" s="136" t="s">
        <v>135</v>
      </c>
      <c r="AU376" s="136" t="s">
        <v>80</v>
      </c>
      <c r="AY376" s="140" t="s">
        <v>132</v>
      </c>
      <c r="BE376" s="218">
        <f>IF($N$376="základní",$J$376,0)</f>
        <v>0</v>
      </c>
      <c r="BF376" s="218">
        <f>IF($N$376="snížená",$J$376,0)</f>
        <v>0</v>
      </c>
      <c r="BG376" s="218">
        <f>IF($N$376="zákl. přenesená",$J$376,0)</f>
        <v>0</v>
      </c>
      <c r="BH376" s="218">
        <f>IF($N$376="sníž. přenesená",$J$376,0)</f>
        <v>0</v>
      </c>
      <c r="BI376" s="218">
        <f>IF($N$376="nulová",$J$376,0)</f>
        <v>0</v>
      </c>
      <c r="BJ376" s="136" t="s">
        <v>22</v>
      </c>
      <c r="BK376" s="218">
        <f>ROUND($I$376*$H$376,2)</f>
        <v>0</v>
      </c>
      <c r="BL376" s="136" t="s">
        <v>140</v>
      </c>
      <c r="BM376" s="136" t="s">
        <v>409</v>
      </c>
    </row>
    <row r="377" spans="2:47" s="140" customFormat="1" ht="16.5" customHeight="1">
      <c r="B377" s="141"/>
      <c r="D377" s="219" t="s">
        <v>141</v>
      </c>
      <c r="F377" s="220" t="s">
        <v>410</v>
      </c>
      <c r="I377" s="230"/>
      <c r="L377" s="141"/>
      <c r="M377" s="221"/>
      <c r="T377" s="222"/>
      <c r="AT377" s="140" t="s">
        <v>141</v>
      </c>
      <c r="AU377" s="140" t="s">
        <v>80</v>
      </c>
    </row>
    <row r="378" spans="2:47" s="140" customFormat="1" ht="30.75" customHeight="1">
      <c r="B378" s="141"/>
      <c r="D378" s="232" t="s">
        <v>142</v>
      </c>
      <c r="F378" s="233" t="s">
        <v>411</v>
      </c>
      <c r="I378" s="230"/>
      <c r="L378" s="141"/>
      <c r="M378" s="221"/>
      <c r="T378" s="222"/>
      <c r="AT378" s="140" t="s">
        <v>142</v>
      </c>
      <c r="AU378" s="140" t="s">
        <v>80</v>
      </c>
    </row>
    <row r="379" spans="2:51" s="140" customFormat="1" ht="15.75" customHeight="1">
      <c r="B379" s="234"/>
      <c r="D379" s="232" t="s">
        <v>144</v>
      </c>
      <c r="E379" s="235"/>
      <c r="F379" s="236" t="s">
        <v>412</v>
      </c>
      <c r="H379" s="237">
        <v>13.62</v>
      </c>
      <c r="I379" s="230"/>
      <c r="L379" s="234"/>
      <c r="M379" s="238"/>
      <c r="T379" s="239"/>
      <c r="AT379" s="235" t="s">
        <v>144</v>
      </c>
      <c r="AU379" s="235" t="s">
        <v>80</v>
      </c>
      <c r="AV379" s="235" t="s">
        <v>80</v>
      </c>
      <c r="AW379" s="235" t="s">
        <v>97</v>
      </c>
      <c r="AX379" s="235" t="s">
        <v>73</v>
      </c>
      <c r="AY379" s="235" t="s">
        <v>132</v>
      </c>
    </row>
    <row r="380" spans="2:51" s="140" customFormat="1" ht="15.75" customHeight="1">
      <c r="B380" s="240"/>
      <c r="D380" s="232" t="s">
        <v>144</v>
      </c>
      <c r="E380" s="241"/>
      <c r="F380" s="242" t="s">
        <v>146</v>
      </c>
      <c r="H380" s="243">
        <v>13.62</v>
      </c>
      <c r="I380" s="230"/>
      <c r="L380" s="240"/>
      <c r="M380" s="244"/>
      <c r="T380" s="245"/>
      <c r="AT380" s="241" t="s">
        <v>144</v>
      </c>
      <c r="AU380" s="241" t="s">
        <v>80</v>
      </c>
      <c r="AV380" s="241" t="s">
        <v>140</v>
      </c>
      <c r="AW380" s="241" t="s">
        <v>97</v>
      </c>
      <c r="AX380" s="241" t="s">
        <v>22</v>
      </c>
      <c r="AY380" s="241" t="s">
        <v>132</v>
      </c>
    </row>
    <row r="381" spans="2:65" s="140" customFormat="1" ht="27" customHeight="1">
      <c r="B381" s="141"/>
      <c r="C381" s="246" t="s">
        <v>388</v>
      </c>
      <c r="D381" s="246" t="s">
        <v>226</v>
      </c>
      <c r="E381" s="247" t="s">
        <v>413</v>
      </c>
      <c r="F381" s="248" t="s">
        <v>414</v>
      </c>
      <c r="G381" s="249" t="s">
        <v>277</v>
      </c>
      <c r="H381" s="250">
        <v>2</v>
      </c>
      <c r="I381" s="256"/>
      <c r="J381" s="251">
        <f>ROUND($I$381*$H$381,2)</f>
        <v>0</v>
      </c>
      <c r="K381" s="248"/>
      <c r="L381" s="252"/>
      <c r="M381" s="253"/>
      <c r="N381" s="254" t="s">
        <v>44</v>
      </c>
      <c r="Q381" s="216">
        <v>0</v>
      </c>
      <c r="R381" s="216">
        <f>$Q$381*$H$381</f>
        <v>0</v>
      </c>
      <c r="S381" s="216">
        <v>0</v>
      </c>
      <c r="T381" s="217">
        <f>$S$381*$H$381</f>
        <v>0</v>
      </c>
      <c r="AR381" s="136" t="s">
        <v>165</v>
      </c>
      <c r="AT381" s="136" t="s">
        <v>226</v>
      </c>
      <c r="AU381" s="136" t="s">
        <v>80</v>
      </c>
      <c r="AY381" s="140" t="s">
        <v>132</v>
      </c>
      <c r="BE381" s="218">
        <f>IF($N$381="základní",$J$381,0)</f>
        <v>0</v>
      </c>
      <c r="BF381" s="218">
        <f>IF($N$381="snížená",$J$381,0)</f>
        <v>0</v>
      </c>
      <c r="BG381" s="218">
        <f>IF($N$381="zákl. přenesená",$J$381,0)</f>
        <v>0</v>
      </c>
      <c r="BH381" s="218">
        <f>IF($N$381="sníž. přenesená",$J$381,0)</f>
        <v>0</v>
      </c>
      <c r="BI381" s="218">
        <f>IF($N$381="nulová",$J$381,0)</f>
        <v>0</v>
      </c>
      <c r="BJ381" s="136" t="s">
        <v>22</v>
      </c>
      <c r="BK381" s="218">
        <f>ROUND($I$381*$H$381,2)</f>
        <v>0</v>
      </c>
      <c r="BL381" s="136" t="s">
        <v>140</v>
      </c>
      <c r="BM381" s="136" t="s">
        <v>415</v>
      </c>
    </row>
    <row r="382" spans="2:47" s="140" customFormat="1" ht="27" customHeight="1">
      <c r="B382" s="141"/>
      <c r="D382" s="219" t="s">
        <v>141</v>
      </c>
      <c r="F382" s="220" t="s">
        <v>414</v>
      </c>
      <c r="I382" s="230"/>
      <c r="L382" s="141"/>
      <c r="M382" s="221"/>
      <c r="T382" s="222"/>
      <c r="AT382" s="140" t="s">
        <v>141</v>
      </c>
      <c r="AU382" s="140" t="s">
        <v>80</v>
      </c>
    </row>
    <row r="383" spans="2:65" s="140" customFormat="1" ht="15.75" customHeight="1">
      <c r="B383" s="141"/>
      <c r="C383" s="208" t="s">
        <v>390</v>
      </c>
      <c r="D383" s="208" t="s">
        <v>135</v>
      </c>
      <c r="E383" s="209" t="s">
        <v>416</v>
      </c>
      <c r="F383" s="210" t="s">
        <v>417</v>
      </c>
      <c r="G383" s="211" t="s">
        <v>336</v>
      </c>
      <c r="H383" s="255"/>
      <c r="I383" s="229"/>
      <c r="J383" s="213">
        <f>ROUND($I$383*$H$383,2)</f>
        <v>0</v>
      </c>
      <c r="K383" s="210" t="s">
        <v>139</v>
      </c>
      <c r="L383" s="141"/>
      <c r="M383" s="214"/>
      <c r="N383" s="215" t="s">
        <v>44</v>
      </c>
      <c r="Q383" s="216">
        <v>0</v>
      </c>
      <c r="R383" s="216">
        <f>$Q$383*$H$383</f>
        <v>0</v>
      </c>
      <c r="S383" s="216">
        <v>0</v>
      </c>
      <c r="T383" s="217">
        <f>$S$383*$H$383</f>
        <v>0</v>
      </c>
      <c r="AR383" s="136" t="s">
        <v>140</v>
      </c>
      <c r="AT383" s="136" t="s">
        <v>135</v>
      </c>
      <c r="AU383" s="136" t="s">
        <v>80</v>
      </c>
      <c r="AY383" s="140" t="s">
        <v>132</v>
      </c>
      <c r="BE383" s="218">
        <f>IF($N$383="základní",$J$383,0)</f>
        <v>0</v>
      </c>
      <c r="BF383" s="218">
        <f>IF($N$383="snížená",$J$383,0)</f>
        <v>0</v>
      </c>
      <c r="BG383" s="218">
        <f>IF($N$383="zákl. přenesená",$J$383,0)</f>
        <v>0</v>
      </c>
      <c r="BH383" s="218">
        <f>IF($N$383="sníž. přenesená",$J$383,0)</f>
        <v>0</v>
      </c>
      <c r="BI383" s="218">
        <f>IF($N$383="nulová",$J$383,0)</f>
        <v>0</v>
      </c>
      <c r="BJ383" s="136" t="s">
        <v>22</v>
      </c>
      <c r="BK383" s="218">
        <f>ROUND($I$383*$H$383,2)</f>
        <v>0</v>
      </c>
      <c r="BL383" s="136" t="s">
        <v>140</v>
      </c>
      <c r="BM383" s="136" t="s">
        <v>418</v>
      </c>
    </row>
    <row r="384" spans="2:47" s="140" customFormat="1" ht="16.5" customHeight="1">
      <c r="B384" s="141"/>
      <c r="D384" s="219" t="s">
        <v>141</v>
      </c>
      <c r="F384" s="220" t="s">
        <v>417</v>
      </c>
      <c r="I384" s="230"/>
      <c r="L384" s="141"/>
      <c r="M384" s="221"/>
      <c r="T384" s="222"/>
      <c r="AT384" s="140" t="s">
        <v>141</v>
      </c>
      <c r="AU384" s="140" t="s">
        <v>80</v>
      </c>
    </row>
    <row r="385" spans="2:47" s="140" customFormat="1" ht="44.25" customHeight="1">
      <c r="B385" s="141"/>
      <c r="D385" s="232" t="s">
        <v>142</v>
      </c>
      <c r="F385" s="233" t="s">
        <v>419</v>
      </c>
      <c r="I385" s="230"/>
      <c r="L385" s="141"/>
      <c r="M385" s="221"/>
      <c r="T385" s="222"/>
      <c r="AT385" s="140" t="s">
        <v>142</v>
      </c>
      <c r="AU385" s="140" t="s">
        <v>80</v>
      </c>
    </row>
    <row r="386" spans="2:63" s="197" customFormat="1" ht="37.5" customHeight="1">
      <c r="B386" s="198"/>
      <c r="D386" s="199" t="s">
        <v>72</v>
      </c>
      <c r="E386" s="200" t="s">
        <v>420</v>
      </c>
      <c r="F386" s="200" t="s">
        <v>421</v>
      </c>
      <c r="I386" s="231"/>
      <c r="J386" s="201">
        <f>$BK$386</f>
        <v>0</v>
      </c>
      <c r="L386" s="198"/>
      <c r="M386" s="202"/>
      <c r="P386" s="203">
        <f>$P$387+$P$394+$P$407</f>
        <v>0</v>
      </c>
      <c r="R386" s="203">
        <f>$R$387+$R$394+$R$407</f>
        <v>68.57915248</v>
      </c>
      <c r="T386" s="204">
        <f>$T$387+$T$394+$T$407</f>
        <v>0</v>
      </c>
      <c r="AR386" s="199" t="s">
        <v>22</v>
      </c>
      <c r="AT386" s="199" t="s">
        <v>72</v>
      </c>
      <c r="AU386" s="199" t="s">
        <v>73</v>
      </c>
      <c r="AY386" s="199" t="s">
        <v>132</v>
      </c>
      <c r="BK386" s="205">
        <f>$BK$387+$BK$394+$BK$407</f>
        <v>0</v>
      </c>
    </row>
    <row r="387" spans="2:63" s="197" customFormat="1" ht="21" customHeight="1">
      <c r="B387" s="198"/>
      <c r="D387" s="199" t="s">
        <v>72</v>
      </c>
      <c r="E387" s="206" t="s">
        <v>133</v>
      </c>
      <c r="F387" s="206" t="s">
        <v>134</v>
      </c>
      <c r="I387" s="231"/>
      <c r="J387" s="207">
        <f>$BK$387</f>
        <v>0</v>
      </c>
      <c r="L387" s="198"/>
      <c r="M387" s="202"/>
      <c r="P387" s="203">
        <f>SUM($P$388:$P$393)</f>
        <v>0</v>
      </c>
      <c r="R387" s="203">
        <f>SUM($R$388:$R$393)</f>
        <v>0</v>
      </c>
      <c r="T387" s="204">
        <f>SUM($T$388:$T$393)</f>
        <v>0</v>
      </c>
      <c r="AR387" s="199" t="s">
        <v>22</v>
      </c>
      <c r="AT387" s="199" t="s">
        <v>72</v>
      </c>
      <c r="AU387" s="199" t="s">
        <v>22</v>
      </c>
      <c r="AY387" s="199" t="s">
        <v>132</v>
      </c>
      <c r="BK387" s="205">
        <f>SUM($BK$388:$BK$393)</f>
        <v>0</v>
      </c>
    </row>
    <row r="388" spans="2:65" s="140" customFormat="1" ht="15.75" customHeight="1">
      <c r="B388" s="141"/>
      <c r="C388" s="208" t="s">
        <v>392</v>
      </c>
      <c r="D388" s="208" t="s">
        <v>135</v>
      </c>
      <c r="E388" s="209" t="s">
        <v>422</v>
      </c>
      <c r="F388" s="210" t="s">
        <v>423</v>
      </c>
      <c r="G388" s="211" t="s">
        <v>199</v>
      </c>
      <c r="H388" s="212">
        <v>51</v>
      </c>
      <c r="I388" s="229"/>
      <c r="J388" s="213">
        <f>ROUND($I$388*$H$388,2)</f>
        <v>0</v>
      </c>
      <c r="K388" s="210" t="s">
        <v>139</v>
      </c>
      <c r="L388" s="141"/>
      <c r="M388" s="214"/>
      <c r="N388" s="215" t="s">
        <v>44</v>
      </c>
      <c r="Q388" s="216">
        <v>0</v>
      </c>
      <c r="R388" s="216">
        <f>$Q$388*$H$388</f>
        <v>0</v>
      </c>
      <c r="S388" s="216">
        <v>0</v>
      </c>
      <c r="T388" s="217">
        <f>$S$388*$H$388</f>
        <v>0</v>
      </c>
      <c r="AR388" s="136" t="s">
        <v>140</v>
      </c>
      <c r="AT388" s="136" t="s">
        <v>135</v>
      </c>
      <c r="AU388" s="136" t="s">
        <v>80</v>
      </c>
      <c r="AY388" s="140" t="s">
        <v>132</v>
      </c>
      <c r="BE388" s="218">
        <f>IF($N$388="základní",$J$388,0)</f>
        <v>0</v>
      </c>
      <c r="BF388" s="218">
        <f>IF($N$388="snížená",$J$388,0)</f>
        <v>0</v>
      </c>
      <c r="BG388" s="218">
        <f>IF($N$388="zákl. přenesená",$J$388,0)</f>
        <v>0</v>
      </c>
      <c r="BH388" s="218">
        <f>IF($N$388="sníž. přenesená",$J$388,0)</f>
        <v>0</v>
      </c>
      <c r="BI388" s="218">
        <f>IF($N$388="nulová",$J$388,0)</f>
        <v>0</v>
      </c>
      <c r="BJ388" s="136" t="s">
        <v>22</v>
      </c>
      <c r="BK388" s="218">
        <f>ROUND($I$388*$H$388,2)</f>
        <v>0</v>
      </c>
      <c r="BL388" s="136" t="s">
        <v>140</v>
      </c>
      <c r="BM388" s="136" t="s">
        <v>424</v>
      </c>
    </row>
    <row r="389" spans="2:47" s="140" customFormat="1" ht="16.5" customHeight="1">
      <c r="B389" s="141"/>
      <c r="D389" s="219" t="s">
        <v>141</v>
      </c>
      <c r="F389" s="220" t="s">
        <v>425</v>
      </c>
      <c r="I389" s="230"/>
      <c r="L389" s="141"/>
      <c r="M389" s="221"/>
      <c r="T389" s="222"/>
      <c r="AT389" s="140" t="s">
        <v>141</v>
      </c>
      <c r="AU389" s="140" t="s">
        <v>80</v>
      </c>
    </row>
    <row r="390" spans="2:47" s="140" customFormat="1" ht="30.75" customHeight="1">
      <c r="B390" s="141"/>
      <c r="D390" s="232" t="s">
        <v>142</v>
      </c>
      <c r="F390" s="233" t="s">
        <v>426</v>
      </c>
      <c r="I390" s="230"/>
      <c r="L390" s="141"/>
      <c r="M390" s="221"/>
      <c r="T390" s="222"/>
      <c r="AT390" s="140" t="s">
        <v>142</v>
      </c>
      <c r="AU390" s="140" t="s">
        <v>80</v>
      </c>
    </row>
    <row r="391" spans="2:65" s="140" customFormat="1" ht="15.75" customHeight="1">
      <c r="B391" s="141"/>
      <c r="C391" s="208" t="s">
        <v>393</v>
      </c>
      <c r="D391" s="208" t="s">
        <v>135</v>
      </c>
      <c r="E391" s="209" t="s">
        <v>427</v>
      </c>
      <c r="F391" s="210" t="s">
        <v>428</v>
      </c>
      <c r="G391" s="211" t="s">
        <v>199</v>
      </c>
      <c r="H391" s="212">
        <v>16</v>
      </c>
      <c r="I391" s="229"/>
      <c r="J391" s="213">
        <f>ROUND($I$391*$H$391,2)</f>
        <v>0</v>
      </c>
      <c r="K391" s="210" t="s">
        <v>139</v>
      </c>
      <c r="L391" s="141"/>
      <c r="M391" s="214"/>
      <c r="N391" s="215" t="s">
        <v>44</v>
      </c>
      <c r="Q391" s="216">
        <v>0</v>
      </c>
      <c r="R391" s="216">
        <f>$Q$391*$H$391</f>
        <v>0</v>
      </c>
      <c r="S391" s="216">
        <v>0</v>
      </c>
      <c r="T391" s="217">
        <f>$S$391*$H$391</f>
        <v>0</v>
      </c>
      <c r="AR391" s="136" t="s">
        <v>140</v>
      </c>
      <c r="AT391" s="136" t="s">
        <v>135</v>
      </c>
      <c r="AU391" s="136" t="s">
        <v>80</v>
      </c>
      <c r="AY391" s="140" t="s">
        <v>132</v>
      </c>
      <c r="BE391" s="218">
        <f>IF($N$391="základní",$J$391,0)</f>
        <v>0</v>
      </c>
      <c r="BF391" s="218">
        <f>IF($N$391="snížená",$J$391,0)</f>
        <v>0</v>
      </c>
      <c r="BG391" s="218">
        <f>IF($N$391="zákl. přenesená",$J$391,0)</f>
        <v>0</v>
      </c>
      <c r="BH391" s="218">
        <f>IF($N$391="sníž. přenesená",$J$391,0)</f>
        <v>0</v>
      </c>
      <c r="BI391" s="218">
        <f>IF($N$391="nulová",$J$391,0)</f>
        <v>0</v>
      </c>
      <c r="BJ391" s="136" t="s">
        <v>22</v>
      </c>
      <c r="BK391" s="218">
        <f>ROUND($I$391*$H$391,2)</f>
        <v>0</v>
      </c>
      <c r="BL391" s="136" t="s">
        <v>140</v>
      </c>
      <c r="BM391" s="136" t="s">
        <v>429</v>
      </c>
    </row>
    <row r="392" spans="2:47" s="140" customFormat="1" ht="16.5" customHeight="1">
      <c r="B392" s="141"/>
      <c r="D392" s="219" t="s">
        <v>141</v>
      </c>
      <c r="F392" s="220" t="s">
        <v>428</v>
      </c>
      <c r="I392" s="230"/>
      <c r="L392" s="141"/>
      <c r="M392" s="221"/>
      <c r="T392" s="222"/>
      <c r="AT392" s="140" t="s">
        <v>141</v>
      </c>
      <c r="AU392" s="140" t="s">
        <v>80</v>
      </c>
    </row>
    <row r="393" spans="2:47" s="140" customFormat="1" ht="44.25" customHeight="1">
      <c r="B393" s="141"/>
      <c r="D393" s="232" t="s">
        <v>142</v>
      </c>
      <c r="F393" s="233" t="s">
        <v>430</v>
      </c>
      <c r="I393" s="230"/>
      <c r="L393" s="141"/>
      <c r="M393" s="221"/>
      <c r="T393" s="222"/>
      <c r="AT393" s="140" t="s">
        <v>142</v>
      </c>
      <c r="AU393" s="140" t="s">
        <v>80</v>
      </c>
    </row>
    <row r="394" spans="2:63" s="197" customFormat="1" ht="30.75" customHeight="1">
      <c r="B394" s="198"/>
      <c r="D394" s="199" t="s">
        <v>72</v>
      </c>
      <c r="E394" s="206" t="s">
        <v>431</v>
      </c>
      <c r="F394" s="206" t="s">
        <v>432</v>
      </c>
      <c r="I394" s="231"/>
      <c r="J394" s="207">
        <f>$BK$394</f>
        <v>0</v>
      </c>
      <c r="L394" s="198"/>
      <c r="M394" s="202"/>
      <c r="P394" s="203">
        <f>SUM($P$395:$P$406)</f>
        <v>0</v>
      </c>
      <c r="R394" s="203">
        <f>SUM($R$395:$R$406)</f>
        <v>68.57915248</v>
      </c>
      <c r="T394" s="204">
        <f>SUM($T$395:$T$406)</f>
        <v>0</v>
      </c>
      <c r="AR394" s="199" t="s">
        <v>22</v>
      </c>
      <c r="AT394" s="199" t="s">
        <v>72</v>
      </c>
      <c r="AU394" s="199" t="s">
        <v>22</v>
      </c>
      <c r="AY394" s="199" t="s">
        <v>132</v>
      </c>
      <c r="BK394" s="205">
        <f>SUM($BK$395:$BK$406)</f>
        <v>0</v>
      </c>
    </row>
    <row r="395" spans="2:65" s="140" customFormat="1" ht="15.75" customHeight="1">
      <c r="B395" s="141"/>
      <c r="C395" s="208" t="s">
        <v>395</v>
      </c>
      <c r="D395" s="208" t="s">
        <v>135</v>
      </c>
      <c r="E395" s="209" t="s">
        <v>433</v>
      </c>
      <c r="F395" s="210" t="s">
        <v>434</v>
      </c>
      <c r="G395" s="211" t="s">
        <v>199</v>
      </c>
      <c r="H395" s="212">
        <v>67</v>
      </c>
      <c r="I395" s="229"/>
      <c r="J395" s="213">
        <f>ROUND($I$395*$H$395,2)</f>
        <v>0</v>
      </c>
      <c r="K395" s="210" t="s">
        <v>139</v>
      </c>
      <c r="L395" s="141"/>
      <c r="M395" s="214"/>
      <c r="N395" s="215" t="s">
        <v>44</v>
      </c>
      <c r="Q395" s="216">
        <v>0.23457</v>
      </c>
      <c r="R395" s="216">
        <f>$Q$395*$H$395</f>
        <v>15.71619</v>
      </c>
      <c r="S395" s="216">
        <v>0</v>
      </c>
      <c r="T395" s="217">
        <f>$S$395*$H$395</f>
        <v>0</v>
      </c>
      <c r="AR395" s="136" t="s">
        <v>140</v>
      </c>
      <c r="AT395" s="136" t="s">
        <v>135</v>
      </c>
      <c r="AU395" s="136" t="s">
        <v>80</v>
      </c>
      <c r="AY395" s="140" t="s">
        <v>132</v>
      </c>
      <c r="BE395" s="218">
        <f>IF($N$395="základní",$J$395,0)</f>
        <v>0</v>
      </c>
      <c r="BF395" s="218">
        <f>IF($N$395="snížená",$J$395,0)</f>
        <v>0</v>
      </c>
      <c r="BG395" s="218">
        <f>IF($N$395="zákl. přenesená",$J$395,0)</f>
        <v>0</v>
      </c>
      <c r="BH395" s="218">
        <f>IF($N$395="sníž. přenesená",$J$395,0)</f>
        <v>0</v>
      </c>
      <c r="BI395" s="218">
        <f>IF($N$395="nulová",$J$395,0)</f>
        <v>0</v>
      </c>
      <c r="BJ395" s="136" t="s">
        <v>22</v>
      </c>
      <c r="BK395" s="218">
        <f>ROUND($I$395*$H$395,2)</f>
        <v>0</v>
      </c>
      <c r="BL395" s="136" t="s">
        <v>140</v>
      </c>
      <c r="BM395" s="136" t="s">
        <v>435</v>
      </c>
    </row>
    <row r="396" spans="2:47" s="140" customFormat="1" ht="16.5" customHeight="1">
      <c r="B396" s="141"/>
      <c r="D396" s="219" t="s">
        <v>141</v>
      </c>
      <c r="F396" s="220" t="s">
        <v>434</v>
      </c>
      <c r="I396" s="230"/>
      <c r="L396" s="141"/>
      <c r="M396" s="221"/>
      <c r="T396" s="222"/>
      <c r="AT396" s="140" t="s">
        <v>141</v>
      </c>
      <c r="AU396" s="140" t="s">
        <v>80</v>
      </c>
    </row>
    <row r="397" spans="2:47" s="140" customFormat="1" ht="30.75" customHeight="1">
      <c r="B397" s="141"/>
      <c r="D397" s="232" t="s">
        <v>142</v>
      </c>
      <c r="F397" s="233" t="s">
        <v>436</v>
      </c>
      <c r="I397" s="230"/>
      <c r="L397" s="141"/>
      <c r="M397" s="221"/>
      <c r="T397" s="222"/>
      <c r="AT397" s="140" t="s">
        <v>142</v>
      </c>
      <c r="AU397" s="140" t="s">
        <v>80</v>
      </c>
    </row>
    <row r="398" spans="2:51" s="140" customFormat="1" ht="15.75" customHeight="1">
      <c r="B398" s="234"/>
      <c r="D398" s="232" t="s">
        <v>144</v>
      </c>
      <c r="E398" s="235"/>
      <c r="F398" s="236" t="s">
        <v>437</v>
      </c>
      <c r="H398" s="237">
        <v>28</v>
      </c>
      <c r="I398" s="230"/>
      <c r="L398" s="234"/>
      <c r="M398" s="238"/>
      <c r="T398" s="239"/>
      <c r="AT398" s="235" t="s">
        <v>144</v>
      </c>
      <c r="AU398" s="235" t="s">
        <v>80</v>
      </c>
      <c r="AV398" s="235" t="s">
        <v>80</v>
      </c>
      <c r="AW398" s="235" t="s">
        <v>97</v>
      </c>
      <c r="AX398" s="235" t="s">
        <v>73</v>
      </c>
      <c r="AY398" s="235" t="s">
        <v>132</v>
      </c>
    </row>
    <row r="399" spans="2:51" s="140" customFormat="1" ht="15.75" customHeight="1">
      <c r="B399" s="234"/>
      <c r="D399" s="232" t="s">
        <v>144</v>
      </c>
      <c r="E399" s="235"/>
      <c r="F399" s="236" t="s">
        <v>438</v>
      </c>
      <c r="H399" s="237">
        <v>39</v>
      </c>
      <c r="I399" s="230"/>
      <c r="L399" s="234"/>
      <c r="M399" s="238"/>
      <c r="T399" s="239"/>
      <c r="AT399" s="235" t="s">
        <v>144</v>
      </c>
      <c r="AU399" s="235" t="s">
        <v>80</v>
      </c>
      <c r="AV399" s="235" t="s">
        <v>80</v>
      </c>
      <c r="AW399" s="235" t="s">
        <v>97</v>
      </c>
      <c r="AX399" s="235" t="s">
        <v>73</v>
      </c>
      <c r="AY399" s="235" t="s">
        <v>132</v>
      </c>
    </row>
    <row r="400" spans="2:51" s="140" customFormat="1" ht="15.75" customHeight="1">
      <c r="B400" s="240"/>
      <c r="D400" s="232" t="s">
        <v>144</v>
      </c>
      <c r="E400" s="241"/>
      <c r="F400" s="242" t="s">
        <v>146</v>
      </c>
      <c r="H400" s="243">
        <v>67</v>
      </c>
      <c r="I400" s="230"/>
      <c r="L400" s="240"/>
      <c r="M400" s="244"/>
      <c r="T400" s="245"/>
      <c r="AT400" s="241" t="s">
        <v>144</v>
      </c>
      <c r="AU400" s="241" t="s">
        <v>80</v>
      </c>
      <c r="AV400" s="241" t="s">
        <v>140</v>
      </c>
      <c r="AW400" s="241" t="s">
        <v>97</v>
      </c>
      <c r="AX400" s="241" t="s">
        <v>22</v>
      </c>
      <c r="AY400" s="241" t="s">
        <v>132</v>
      </c>
    </row>
    <row r="401" spans="2:65" s="140" customFormat="1" ht="15.75" customHeight="1">
      <c r="B401" s="141"/>
      <c r="C401" s="208" t="s">
        <v>439</v>
      </c>
      <c r="D401" s="208" t="s">
        <v>135</v>
      </c>
      <c r="E401" s="209" t="s">
        <v>440</v>
      </c>
      <c r="F401" s="210" t="s">
        <v>441</v>
      </c>
      <c r="G401" s="211" t="s">
        <v>199</v>
      </c>
      <c r="H401" s="212">
        <v>67</v>
      </c>
      <c r="I401" s="229"/>
      <c r="J401" s="213">
        <f>ROUND($I$401*$H$401,2)</f>
        <v>0</v>
      </c>
      <c r="K401" s="210" t="s">
        <v>139</v>
      </c>
      <c r="L401" s="141"/>
      <c r="M401" s="214"/>
      <c r="N401" s="215" t="s">
        <v>44</v>
      </c>
      <c r="Q401" s="216">
        <v>0.78899944</v>
      </c>
      <c r="R401" s="216">
        <f>$Q$401*$H$401</f>
        <v>52.86296248</v>
      </c>
      <c r="S401" s="216">
        <v>0</v>
      </c>
      <c r="T401" s="217">
        <f>$S$401*$H$401</f>
        <v>0</v>
      </c>
      <c r="AR401" s="136" t="s">
        <v>140</v>
      </c>
      <c r="AT401" s="136" t="s">
        <v>135</v>
      </c>
      <c r="AU401" s="136" t="s">
        <v>80</v>
      </c>
      <c r="AY401" s="140" t="s">
        <v>132</v>
      </c>
      <c r="BE401" s="218">
        <f>IF($N$401="základní",$J$401,0)</f>
        <v>0</v>
      </c>
      <c r="BF401" s="218">
        <f>IF($N$401="snížená",$J$401,0)</f>
        <v>0</v>
      </c>
      <c r="BG401" s="218">
        <f>IF($N$401="zákl. přenesená",$J$401,0)</f>
        <v>0</v>
      </c>
      <c r="BH401" s="218">
        <f>IF($N$401="sníž. přenesená",$J$401,0)</f>
        <v>0</v>
      </c>
      <c r="BI401" s="218">
        <f>IF($N$401="nulová",$J$401,0)</f>
        <v>0</v>
      </c>
      <c r="BJ401" s="136" t="s">
        <v>22</v>
      </c>
      <c r="BK401" s="218">
        <f>ROUND($I$401*$H$401,2)</f>
        <v>0</v>
      </c>
      <c r="BL401" s="136" t="s">
        <v>140</v>
      </c>
      <c r="BM401" s="136" t="s">
        <v>442</v>
      </c>
    </row>
    <row r="402" spans="2:47" s="140" customFormat="1" ht="16.5" customHeight="1">
      <c r="B402" s="141"/>
      <c r="D402" s="219" t="s">
        <v>141</v>
      </c>
      <c r="F402" s="220" t="s">
        <v>441</v>
      </c>
      <c r="I402" s="230"/>
      <c r="L402" s="141"/>
      <c r="M402" s="221"/>
      <c r="T402" s="222"/>
      <c r="AT402" s="140" t="s">
        <v>141</v>
      </c>
      <c r="AU402" s="140" t="s">
        <v>80</v>
      </c>
    </row>
    <row r="403" spans="2:47" s="140" customFormat="1" ht="44.25" customHeight="1">
      <c r="B403" s="141"/>
      <c r="D403" s="232" t="s">
        <v>142</v>
      </c>
      <c r="F403" s="233" t="s">
        <v>443</v>
      </c>
      <c r="I403" s="230"/>
      <c r="L403" s="141"/>
      <c r="M403" s="221"/>
      <c r="T403" s="222"/>
      <c r="AT403" s="140" t="s">
        <v>142</v>
      </c>
      <c r="AU403" s="140" t="s">
        <v>80</v>
      </c>
    </row>
    <row r="404" spans="2:51" s="140" customFormat="1" ht="15.75" customHeight="1">
      <c r="B404" s="234"/>
      <c r="D404" s="232" t="s">
        <v>144</v>
      </c>
      <c r="E404" s="235"/>
      <c r="F404" s="236" t="s">
        <v>437</v>
      </c>
      <c r="H404" s="237">
        <v>28</v>
      </c>
      <c r="I404" s="230"/>
      <c r="L404" s="234"/>
      <c r="M404" s="238"/>
      <c r="T404" s="239"/>
      <c r="AT404" s="235" t="s">
        <v>144</v>
      </c>
      <c r="AU404" s="235" t="s">
        <v>80</v>
      </c>
      <c r="AV404" s="235" t="s">
        <v>80</v>
      </c>
      <c r="AW404" s="235" t="s">
        <v>97</v>
      </c>
      <c r="AX404" s="235" t="s">
        <v>73</v>
      </c>
      <c r="AY404" s="235" t="s">
        <v>132</v>
      </c>
    </row>
    <row r="405" spans="2:51" s="140" customFormat="1" ht="15.75" customHeight="1">
      <c r="B405" s="234"/>
      <c r="D405" s="232" t="s">
        <v>144</v>
      </c>
      <c r="E405" s="235"/>
      <c r="F405" s="236" t="s">
        <v>438</v>
      </c>
      <c r="H405" s="237">
        <v>39</v>
      </c>
      <c r="I405" s="230"/>
      <c r="L405" s="234"/>
      <c r="M405" s="238"/>
      <c r="T405" s="239"/>
      <c r="AT405" s="235" t="s">
        <v>144</v>
      </c>
      <c r="AU405" s="235" t="s">
        <v>80</v>
      </c>
      <c r="AV405" s="235" t="s">
        <v>80</v>
      </c>
      <c r="AW405" s="235" t="s">
        <v>97</v>
      </c>
      <c r="AX405" s="235" t="s">
        <v>73</v>
      </c>
      <c r="AY405" s="235" t="s">
        <v>132</v>
      </c>
    </row>
    <row r="406" spans="2:51" s="140" customFormat="1" ht="15.75" customHeight="1">
      <c r="B406" s="240"/>
      <c r="D406" s="232" t="s">
        <v>144</v>
      </c>
      <c r="E406" s="241"/>
      <c r="F406" s="242" t="s">
        <v>146</v>
      </c>
      <c r="H406" s="243">
        <v>67</v>
      </c>
      <c r="I406" s="230"/>
      <c r="L406" s="240"/>
      <c r="M406" s="244"/>
      <c r="T406" s="245"/>
      <c r="AT406" s="241" t="s">
        <v>144</v>
      </c>
      <c r="AU406" s="241" t="s">
        <v>80</v>
      </c>
      <c r="AV406" s="241" t="s">
        <v>140</v>
      </c>
      <c r="AW406" s="241" t="s">
        <v>97</v>
      </c>
      <c r="AX406" s="241" t="s">
        <v>22</v>
      </c>
      <c r="AY406" s="241" t="s">
        <v>132</v>
      </c>
    </row>
    <row r="407" spans="2:63" s="197" customFormat="1" ht="30.75" customHeight="1">
      <c r="B407" s="198"/>
      <c r="D407" s="199" t="s">
        <v>72</v>
      </c>
      <c r="E407" s="206" t="s">
        <v>231</v>
      </c>
      <c r="F407" s="206" t="s">
        <v>232</v>
      </c>
      <c r="I407" s="231"/>
      <c r="J407" s="207">
        <f>$BK$407</f>
        <v>0</v>
      </c>
      <c r="L407" s="198"/>
      <c r="M407" s="202"/>
      <c r="P407" s="203">
        <f>SUM($P$408:$P$410)</f>
        <v>0</v>
      </c>
      <c r="R407" s="203">
        <f>SUM($R$408:$R$410)</f>
        <v>0</v>
      </c>
      <c r="T407" s="204">
        <f>SUM($T$408:$T$410)</f>
        <v>0</v>
      </c>
      <c r="AR407" s="199" t="s">
        <v>22</v>
      </c>
      <c r="AT407" s="199" t="s">
        <v>72</v>
      </c>
      <c r="AU407" s="199" t="s">
        <v>22</v>
      </c>
      <c r="AY407" s="199" t="s">
        <v>132</v>
      </c>
      <c r="BK407" s="205">
        <f>SUM($BK$408:$BK$410)</f>
        <v>0</v>
      </c>
    </row>
    <row r="408" spans="2:65" s="140" customFormat="1" ht="15.75" customHeight="1">
      <c r="B408" s="141"/>
      <c r="C408" s="208" t="s">
        <v>401</v>
      </c>
      <c r="D408" s="208" t="s">
        <v>135</v>
      </c>
      <c r="E408" s="209" t="s">
        <v>233</v>
      </c>
      <c r="F408" s="210" t="s">
        <v>234</v>
      </c>
      <c r="G408" s="211" t="s">
        <v>177</v>
      </c>
      <c r="H408" s="212">
        <v>67.67</v>
      </c>
      <c r="I408" s="229"/>
      <c r="J408" s="213">
        <f>ROUND($I$408*$H$408,2)</f>
        <v>0</v>
      </c>
      <c r="K408" s="210" t="s">
        <v>139</v>
      </c>
      <c r="L408" s="141"/>
      <c r="M408" s="214"/>
      <c r="N408" s="215" t="s">
        <v>44</v>
      </c>
      <c r="Q408" s="216">
        <v>0</v>
      </c>
      <c r="R408" s="216">
        <f>$Q$408*$H$408</f>
        <v>0</v>
      </c>
      <c r="S408" s="216">
        <v>0</v>
      </c>
      <c r="T408" s="217">
        <f>$S$408*$H$408</f>
        <v>0</v>
      </c>
      <c r="AR408" s="136" t="s">
        <v>140</v>
      </c>
      <c r="AT408" s="136" t="s">
        <v>135</v>
      </c>
      <c r="AU408" s="136" t="s">
        <v>80</v>
      </c>
      <c r="AY408" s="140" t="s">
        <v>132</v>
      </c>
      <c r="BE408" s="218">
        <f>IF($N$408="základní",$J$408,0)</f>
        <v>0</v>
      </c>
      <c r="BF408" s="218">
        <f>IF($N$408="snížená",$J$408,0)</f>
        <v>0</v>
      </c>
      <c r="BG408" s="218">
        <f>IF($N$408="zákl. přenesená",$J$408,0)</f>
        <v>0</v>
      </c>
      <c r="BH408" s="218">
        <f>IF($N$408="sníž. přenesená",$J$408,0)</f>
        <v>0</v>
      </c>
      <c r="BI408" s="218">
        <f>IF($N$408="nulová",$J$408,0)</f>
        <v>0</v>
      </c>
      <c r="BJ408" s="136" t="s">
        <v>22</v>
      </c>
      <c r="BK408" s="218">
        <f>ROUND($I$408*$H$408,2)</f>
        <v>0</v>
      </c>
      <c r="BL408" s="136" t="s">
        <v>140</v>
      </c>
      <c r="BM408" s="136" t="s">
        <v>444</v>
      </c>
    </row>
    <row r="409" spans="2:47" s="140" customFormat="1" ht="16.5" customHeight="1">
      <c r="B409" s="141"/>
      <c r="D409" s="219" t="s">
        <v>141</v>
      </c>
      <c r="F409" s="220" t="s">
        <v>234</v>
      </c>
      <c r="L409" s="141"/>
      <c r="M409" s="221"/>
      <c r="T409" s="222"/>
      <c r="AT409" s="140" t="s">
        <v>141</v>
      </c>
      <c r="AU409" s="140" t="s">
        <v>80</v>
      </c>
    </row>
    <row r="410" spans="2:47" s="140" customFormat="1" ht="30.75" customHeight="1">
      <c r="B410" s="141"/>
      <c r="D410" s="232" t="s">
        <v>142</v>
      </c>
      <c r="F410" s="233" t="s">
        <v>235</v>
      </c>
      <c r="L410" s="141"/>
      <c r="M410" s="226"/>
      <c r="N410" s="227"/>
      <c r="O410" s="227"/>
      <c r="P410" s="227"/>
      <c r="Q410" s="227"/>
      <c r="R410" s="227"/>
      <c r="S410" s="227"/>
      <c r="T410" s="228"/>
      <c r="AT410" s="140" t="s">
        <v>142</v>
      </c>
      <c r="AU410" s="140" t="s">
        <v>80</v>
      </c>
    </row>
    <row r="411" spans="2:12" s="140" customFormat="1" ht="7.5" customHeight="1">
      <c r="B411" s="163"/>
      <c r="C411" s="164"/>
      <c r="D411" s="164"/>
      <c r="E411" s="164"/>
      <c r="F411" s="164"/>
      <c r="G411" s="164"/>
      <c r="H411" s="164"/>
      <c r="I411" s="164"/>
      <c r="J411" s="164"/>
      <c r="K411" s="164"/>
      <c r="L411" s="141"/>
    </row>
    <row r="412" s="124" customFormat="1" ht="14.25" customHeight="1"/>
  </sheetData>
  <sheetProtection password="CC55" sheet="1"/>
  <autoFilter ref="C111:K111"/>
  <mergeCells count="12">
    <mergeCell ref="E51:H51"/>
    <mergeCell ref="E100:H100"/>
    <mergeCell ref="E102:H102"/>
    <mergeCell ref="E104:H104"/>
    <mergeCell ref="E11:H11"/>
    <mergeCell ref="E26:H26"/>
    <mergeCell ref="E47:H47"/>
    <mergeCell ref="E49:H49"/>
    <mergeCell ref="G1:H1"/>
    <mergeCell ref="L2:V2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11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"/>
  <sheetViews>
    <sheetView showGridLines="0" zoomScalePageLayoutView="0" workbookViewId="0" topLeftCell="A1">
      <pane ySplit="1" topLeftCell="BM126" activePane="bottomLeft" state="frozen"/>
      <selection pane="topLeft" activeCell="A1" sqref="A1"/>
      <selection pane="bottomLeft" activeCell="I107" sqref="I107:I147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475</v>
      </c>
      <c r="G1" s="121" t="s">
        <v>476</v>
      </c>
      <c r="H1" s="121"/>
      <c r="I1" s="82"/>
      <c r="J1" s="84" t="s">
        <v>477</v>
      </c>
      <c r="K1" s="83" t="s">
        <v>88</v>
      </c>
      <c r="L1" s="84" t="s">
        <v>478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87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80</v>
      </c>
    </row>
    <row r="4" spans="2:46" s="124" customFormat="1" ht="37.5" customHeight="1">
      <c r="B4" s="130"/>
      <c r="D4" s="131" t="s">
        <v>89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90</v>
      </c>
      <c r="K8" s="132"/>
    </row>
    <row r="9" spans="2:11" s="136" customFormat="1" ht="16.5" customHeight="1">
      <c r="B9" s="137"/>
      <c r="E9" s="135" t="s">
        <v>91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92</v>
      </c>
      <c r="K10" s="142"/>
    </row>
    <row r="11" spans="2:11" s="140" customFormat="1" ht="37.5" customHeight="1">
      <c r="B11" s="141"/>
      <c r="E11" s="143" t="s">
        <v>445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/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15.12.2014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.75" customHeight="1">
      <c r="B26" s="137"/>
      <c r="E26" s="147"/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ROUNDUP($J$104,2)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ROUNDUP(SUM($BE$104:$BE$148),2)</f>
        <v>0</v>
      </c>
      <c r="I32" s="155">
        <v>0.21</v>
      </c>
      <c r="J32" s="154">
        <f>ROUNDUP(SUM($BE$104:$BE$148)*$I$32,1)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ROUNDUP(SUM($BF$104:$BF$148),2)</f>
        <v>0</v>
      </c>
      <c r="I33" s="155">
        <v>0.15</v>
      </c>
      <c r="J33" s="154">
        <f>ROUNDUP(SUM($BF$104:$BF$148)*$I$33,1)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ROUNDUP(SUM($BG$104:$BG$148),2)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ROUNDUP(SUM($BH$104:$BH$148),2)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ROUNDUP(SUM($BI$104:$BI$148),2)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ROUNDUP(SUM($J$29:$J$36),2)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93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90</v>
      </c>
      <c r="K48" s="132"/>
    </row>
    <row r="49" spans="2:11" s="140" customFormat="1" ht="16.5" customHeight="1">
      <c r="B49" s="141"/>
      <c r="E49" s="135" t="s">
        <v>91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92</v>
      </c>
      <c r="K50" s="142"/>
    </row>
    <row r="51" spans="2:11" s="140" customFormat="1" ht="19.5" customHeight="1">
      <c r="B51" s="141"/>
      <c r="E51" s="143" t="str">
        <f>$E$11</f>
        <v>SO 104a - Vedlejší a ostatní náklady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15.12.2014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94</v>
      </c>
      <c r="D58" s="156"/>
      <c r="E58" s="156"/>
      <c r="F58" s="156"/>
      <c r="G58" s="156"/>
      <c r="H58" s="156"/>
      <c r="I58" s="156"/>
      <c r="J58" s="171" t="s">
        <v>95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96</v>
      </c>
      <c r="J60" s="151">
        <f>ROUNDUP($J$104,2)</f>
        <v>0</v>
      </c>
      <c r="K60" s="142"/>
      <c r="AU60" s="140" t="s">
        <v>97</v>
      </c>
    </row>
    <row r="61" spans="2:11" s="174" customFormat="1" ht="25.5" customHeight="1">
      <c r="B61" s="175"/>
      <c r="D61" s="176" t="s">
        <v>446</v>
      </c>
      <c r="E61" s="176"/>
      <c r="F61" s="176"/>
      <c r="G61" s="176"/>
      <c r="H61" s="176"/>
      <c r="I61" s="176"/>
      <c r="J61" s="177">
        <f>ROUNDUP($J$105,2)</f>
        <v>0</v>
      </c>
      <c r="K61" s="178"/>
    </row>
    <row r="62" spans="2:11" s="179" customFormat="1" ht="21" customHeight="1">
      <c r="B62" s="180"/>
      <c r="D62" s="181" t="s">
        <v>447</v>
      </c>
      <c r="E62" s="181"/>
      <c r="F62" s="181"/>
      <c r="G62" s="181"/>
      <c r="H62" s="181"/>
      <c r="I62" s="181"/>
      <c r="J62" s="182">
        <f>ROUNDUP($J$106,2)</f>
        <v>0</v>
      </c>
      <c r="K62" s="183"/>
    </row>
    <row r="63" spans="2:11" s="174" customFormat="1" ht="25.5" customHeight="1">
      <c r="B63" s="175"/>
      <c r="D63" s="176" t="s">
        <v>448</v>
      </c>
      <c r="E63" s="176"/>
      <c r="F63" s="176"/>
      <c r="G63" s="176"/>
      <c r="H63" s="176"/>
      <c r="I63" s="176"/>
      <c r="J63" s="177">
        <f>ROUNDUP($J$109,2)</f>
        <v>0</v>
      </c>
      <c r="K63" s="178"/>
    </row>
    <row r="64" spans="2:11" s="179" customFormat="1" ht="21" customHeight="1">
      <c r="B64" s="180"/>
      <c r="D64" s="181" t="s">
        <v>447</v>
      </c>
      <c r="E64" s="181"/>
      <c r="F64" s="181"/>
      <c r="G64" s="181"/>
      <c r="H64" s="181"/>
      <c r="I64" s="181"/>
      <c r="J64" s="182">
        <f>ROUNDUP($J$110,2)</f>
        <v>0</v>
      </c>
      <c r="K64" s="183"/>
    </row>
    <row r="65" spans="2:11" s="174" customFormat="1" ht="25.5" customHeight="1">
      <c r="B65" s="175"/>
      <c r="D65" s="176" t="s">
        <v>449</v>
      </c>
      <c r="E65" s="176"/>
      <c r="F65" s="176"/>
      <c r="G65" s="176"/>
      <c r="H65" s="176"/>
      <c r="I65" s="176"/>
      <c r="J65" s="177">
        <f>ROUNDUP($J$113,2)</f>
        <v>0</v>
      </c>
      <c r="K65" s="178"/>
    </row>
    <row r="66" spans="2:11" s="179" customFormat="1" ht="21" customHeight="1">
      <c r="B66" s="180"/>
      <c r="D66" s="181" t="s">
        <v>447</v>
      </c>
      <c r="E66" s="181"/>
      <c r="F66" s="181"/>
      <c r="G66" s="181"/>
      <c r="H66" s="181"/>
      <c r="I66" s="181"/>
      <c r="J66" s="182">
        <f>ROUNDUP($J$114,2)</f>
        <v>0</v>
      </c>
      <c r="K66" s="183"/>
    </row>
    <row r="67" spans="2:11" s="174" customFormat="1" ht="25.5" customHeight="1">
      <c r="B67" s="175"/>
      <c r="D67" s="176" t="s">
        <v>98</v>
      </c>
      <c r="E67" s="176"/>
      <c r="F67" s="176"/>
      <c r="G67" s="176"/>
      <c r="H67" s="176"/>
      <c r="I67" s="176"/>
      <c r="J67" s="177">
        <f>ROUNDUP($J$117,2)</f>
        <v>0</v>
      </c>
      <c r="K67" s="178"/>
    </row>
    <row r="68" spans="2:11" s="179" customFormat="1" ht="21" customHeight="1">
      <c r="B68" s="180"/>
      <c r="D68" s="181" t="s">
        <v>450</v>
      </c>
      <c r="E68" s="181"/>
      <c r="F68" s="181"/>
      <c r="G68" s="181"/>
      <c r="H68" s="181"/>
      <c r="I68" s="181"/>
      <c r="J68" s="182">
        <f>ROUNDUP($J$118,2)</f>
        <v>0</v>
      </c>
      <c r="K68" s="183"/>
    </row>
    <row r="69" spans="2:11" s="174" customFormat="1" ht="25.5" customHeight="1">
      <c r="B69" s="175"/>
      <c r="D69" s="176" t="s">
        <v>100</v>
      </c>
      <c r="E69" s="176"/>
      <c r="F69" s="176"/>
      <c r="G69" s="176"/>
      <c r="H69" s="176"/>
      <c r="I69" s="176"/>
      <c r="J69" s="177">
        <f>ROUNDUP($J$121,2)</f>
        <v>0</v>
      </c>
      <c r="K69" s="178"/>
    </row>
    <row r="70" spans="2:11" s="179" customFormat="1" ht="21" customHeight="1">
      <c r="B70" s="180"/>
      <c r="D70" s="181" t="s">
        <v>450</v>
      </c>
      <c r="E70" s="181"/>
      <c r="F70" s="181"/>
      <c r="G70" s="181"/>
      <c r="H70" s="181"/>
      <c r="I70" s="181"/>
      <c r="J70" s="182">
        <f>ROUNDUP($J$122,2)</f>
        <v>0</v>
      </c>
      <c r="K70" s="183"/>
    </row>
    <row r="71" spans="2:11" s="174" customFormat="1" ht="25.5" customHeight="1">
      <c r="B71" s="175"/>
      <c r="D71" s="176" t="s">
        <v>103</v>
      </c>
      <c r="E71" s="176"/>
      <c r="F71" s="176"/>
      <c r="G71" s="176"/>
      <c r="H71" s="176"/>
      <c r="I71" s="176"/>
      <c r="J71" s="177">
        <f>ROUNDUP($J$125,2)</f>
        <v>0</v>
      </c>
      <c r="K71" s="178"/>
    </row>
    <row r="72" spans="2:11" s="179" customFormat="1" ht="21" customHeight="1">
      <c r="B72" s="180"/>
      <c r="D72" s="181" t="s">
        <v>450</v>
      </c>
      <c r="E72" s="181"/>
      <c r="F72" s="181"/>
      <c r="G72" s="181"/>
      <c r="H72" s="181"/>
      <c r="I72" s="181"/>
      <c r="J72" s="182">
        <f>ROUNDUP($J$126,2)</f>
        <v>0</v>
      </c>
      <c r="K72" s="183"/>
    </row>
    <row r="73" spans="2:11" s="174" customFormat="1" ht="25.5" customHeight="1">
      <c r="B73" s="175"/>
      <c r="D73" s="176" t="s">
        <v>104</v>
      </c>
      <c r="E73" s="176"/>
      <c r="F73" s="176"/>
      <c r="G73" s="176"/>
      <c r="H73" s="176"/>
      <c r="I73" s="176"/>
      <c r="J73" s="177">
        <f>ROUNDUP($J$129,2)</f>
        <v>0</v>
      </c>
      <c r="K73" s="178"/>
    </row>
    <row r="74" spans="2:11" s="179" customFormat="1" ht="21" customHeight="1">
      <c r="B74" s="180"/>
      <c r="D74" s="181" t="s">
        <v>450</v>
      </c>
      <c r="E74" s="181"/>
      <c r="F74" s="181"/>
      <c r="G74" s="181"/>
      <c r="H74" s="181"/>
      <c r="I74" s="181"/>
      <c r="J74" s="182">
        <f>ROUNDUP($J$130,2)</f>
        <v>0</v>
      </c>
      <c r="K74" s="183"/>
    </row>
    <row r="75" spans="2:11" s="174" customFormat="1" ht="25.5" customHeight="1">
      <c r="B75" s="175"/>
      <c r="D75" s="176" t="s">
        <v>106</v>
      </c>
      <c r="E75" s="176"/>
      <c r="F75" s="176"/>
      <c r="G75" s="176"/>
      <c r="H75" s="176"/>
      <c r="I75" s="176"/>
      <c r="J75" s="177">
        <f>ROUNDUP($J$133,2)</f>
        <v>0</v>
      </c>
      <c r="K75" s="178"/>
    </row>
    <row r="76" spans="2:11" s="179" customFormat="1" ht="21" customHeight="1">
      <c r="B76" s="180"/>
      <c r="D76" s="181" t="s">
        <v>450</v>
      </c>
      <c r="E76" s="181"/>
      <c r="F76" s="181"/>
      <c r="G76" s="181"/>
      <c r="H76" s="181"/>
      <c r="I76" s="181"/>
      <c r="J76" s="182">
        <f>ROUNDUP($J$134,2)</f>
        <v>0</v>
      </c>
      <c r="K76" s="183"/>
    </row>
    <row r="77" spans="2:11" s="174" customFormat="1" ht="25.5" customHeight="1">
      <c r="B77" s="175"/>
      <c r="D77" s="176" t="s">
        <v>109</v>
      </c>
      <c r="E77" s="176"/>
      <c r="F77" s="176"/>
      <c r="G77" s="176"/>
      <c r="H77" s="176"/>
      <c r="I77" s="176"/>
      <c r="J77" s="177">
        <f>ROUNDUP($J$137,2)</f>
        <v>0</v>
      </c>
      <c r="K77" s="178"/>
    </row>
    <row r="78" spans="2:11" s="179" customFormat="1" ht="21" customHeight="1">
      <c r="B78" s="180"/>
      <c r="D78" s="181" t="s">
        <v>450</v>
      </c>
      <c r="E78" s="181"/>
      <c r="F78" s="181"/>
      <c r="G78" s="181"/>
      <c r="H78" s="181"/>
      <c r="I78" s="181"/>
      <c r="J78" s="182">
        <f>ROUNDUP($J$138,2)</f>
        <v>0</v>
      </c>
      <c r="K78" s="183"/>
    </row>
    <row r="79" spans="2:11" s="174" customFormat="1" ht="25.5" customHeight="1">
      <c r="B79" s="175"/>
      <c r="D79" s="176" t="s">
        <v>111</v>
      </c>
      <c r="E79" s="176"/>
      <c r="F79" s="176"/>
      <c r="G79" s="176"/>
      <c r="H79" s="176"/>
      <c r="I79" s="176"/>
      <c r="J79" s="177">
        <f>ROUNDUP($J$141,2)</f>
        <v>0</v>
      </c>
      <c r="K79" s="178"/>
    </row>
    <row r="80" spans="2:11" s="179" customFormat="1" ht="21" customHeight="1">
      <c r="B80" s="180"/>
      <c r="D80" s="181" t="s">
        <v>450</v>
      </c>
      <c r="E80" s="181"/>
      <c r="F80" s="181"/>
      <c r="G80" s="181"/>
      <c r="H80" s="181"/>
      <c r="I80" s="181"/>
      <c r="J80" s="182">
        <f>ROUNDUP($J$142,2)</f>
        <v>0</v>
      </c>
      <c r="K80" s="183"/>
    </row>
    <row r="81" spans="2:11" s="174" customFormat="1" ht="25.5" customHeight="1">
      <c r="B81" s="175"/>
      <c r="D81" s="176" t="s">
        <v>113</v>
      </c>
      <c r="E81" s="176"/>
      <c r="F81" s="176"/>
      <c r="G81" s="176"/>
      <c r="H81" s="176"/>
      <c r="I81" s="176"/>
      <c r="J81" s="177">
        <f>ROUNDUP($J$145,2)</f>
        <v>0</v>
      </c>
      <c r="K81" s="178"/>
    </row>
    <row r="82" spans="2:11" s="179" customFormat="1" ht="21" customHeight="1">
      <c r="B82" s="180"/>
      <c r="D82" s="181" t="s">
        <v>450</v>
      </c>
      <c r="E82" s="181"/>
      <c r="F82" s="181"/>
      <c r="G82" s="181"/>
      <c r="H82" s="181"/>
      <c r="I82" s="181"/>
      <c r="J82" s="182">
        <f>ROUNDUP($J$146,2)</f>
        <v>0</v>
      </c>
      <c r="K82" s="183"/>
    </row>
    <row r="83" spans="2:11" s="140" customFormat="1" ht="22.5" customHeight="1">
      <c r="B83" s="141"/>
      <c r="K83" s="142"/>
    </row>
    <row r="84" spans="2:11" s="140" customFormat="1" ht="7.5" customHeight="1">
      <c r="B84" s="163"/>
      <c r="C84" s="164"/>
      <c r="D84" s="164"/>
      <c r="E84" s="164"/>
      <c r="F84" s="164"/>
      <c r="G84" s="164"/>
      <c r="H84" s="164"/>
      <c r="I84" s="164"/>
      <c r="J84" s="164"/>
      <c r="K84" s="165"/>
    </row>
    <row r="88" spans="2:12" s="140" customFormat="1" ht="7.5" customHeight="1">
      <c r="B88" s="167"/>
      <c r="C88" s="168"/>
      <c r="D88" s="168"/>
      <c r="E88" s="168"/>
      <c r="F88" s="168"/>
      <c r="G88" s="168"/>
      <c r="H88" s="168"/>
      <c r="I88" s="168"/>
      <c r="J88" s="168"/>
      <c r="K88" s="168"/>
      <c r="L88" s="141"/>
    </row>
    <row r="89" spans="2:12" s="140" customFormat="1" ht="37.5" customHeight="1">
      <c r="B89" s="141"/>
      <c r="C89" s="131" t="s">
        <v>115</v>
      </c>
      <c r="L89" s="141"/>
    </row>
    <row r="90" spans="2:12" s="140" customFormat="1" ht="7.5" customHeight="1">
      <c r="B90" s="141"/>
      <c r="L90" s="141"/>
    </row>
    <row r="91" spans="2:12" s="140" customFormat="1" ht="15" customHeight="1">
      <c r="B91" s="141"/>
      <c r="C91" s="134" t="s">
        <v>17</v>
      </c>
      <c r="L91" s="141"/>
    </row>
    <row r="92" spans="2:12" s="140" customFormat="1" ht="16.5" customHeight="1">
      <c r="B92" s="141"/>
      <c r="E92" s="135" t="str">
        <f>$E$7</f>
        <v>2720 Obnovení silnice III-2565 Most - Mariánské Radčice</v>
      </c>
      <c r="F92" s="144"/>
      <c r="G92" s="144"/>
      <c r="H92" s="144"/>
      <c r="L92" s="141"/>
    </row>
    <row r="93" spans="2:43" s="124" customFormat="1" ht="15.75" customHeight="1">
      <c r="B93" s="130"/>
      <c r="C93" s="134" t="s">
        <v>90</v>
      </c>
      <c r="L93" s="130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</row>
    <row r="94" spans="2:12" s="140" customFormat="1" ht="16.5" customHeight="1">
      <c r="B94" s="141"/>
      <c r="E94" s="135" t="s">
        <v>91</v>
      </c>
      <c r="F94" s="144"/>
      <c r="G94" s="144"/>
      <c r="H94" s="144"/>
      <c r="L94" s="141"/>
    </row>
    <row r="95" spans="2:12" s="140" customFormat="1" ht="15" customHeight="1">
      <c r="B95" s="141"/>
      <c r="C95" s="134" t="s">
        <v>92</v>
      </c>
      <c r="L95" s="141"/>
    </row>
    <row r="96" spans="2:12" s="140" customFormat="1" ht="19.5" customHeight="1">
      <c r="B96" s="141"/>
      <c r="E96" s="143" t="str">
        <f>$E$11</f>
        <v>SO 104a - Vedlejší a ostatní náklady</v>
      </c>
      <c r="F96" s="144"/>
      <c r="G96" s="144"/>
      <c r="H96" s="144"/>
      <c r="L96" s="141"/>
    </row>
    <row r="97" spans="2:12" s="140" customFormat="1" ht="7.5" customHeight="1">
      <c r="B97" s="141"/>
      <c r="L97" s="141"/>
    </row>
    <row r="98" spans="2:12" s="140" customFormat="1" ht="18.75" customHeight="1">
      <c r="B98" s="141"/>
      <c r="C98" s="134" t="s">
        <v>23</v>
      </c>
      <c r="F98" s="145" t="str">
        <f>$F$14</f>
        <v> </v>
      </c>
      <c r="I98" s="134" t="s">
        <v>25</v>
      </c>
      <c r="J98" s="146" t="str">
        <f>IF($J$14="","",$J$14)</f>
        <v>15.12.2014</v>
      </c>
      <c r="L98" s="141"/>
    </row>
    <row r="99" spans="2:12" s="140" customFormat="1" ht="7.5" customHeight="1">
      <c r="B99" s="141"/>
      <c r="L99" s="141"/>
    </row>
    <row r="100" spans="2:12" s="140" customFormat="1" ht="15.75" customHeight="1">
      <c r="B100" s="141"/>
      <c r="C100" s="134" t="s">
        <v>28</v>
      </c>
      <c r="F100" s="145" t="str">
        <f>$E$17</f>
        <v>Statutární město Most</v>
      </c>
      <c r="I100" s="134" t="s">
        <v>35</v>
      </c>
      <c r="J100" s="145" t="str">
        <f>$E$23</f>
        <v>Báňské projekty Teplice a.s.</v>
      </c>
      <c r="L100" s="141"/>
    </row>
    <row r="101" spans="2:12" s="140" customFormat="1" ht="15" customHeight="1">
      <c r="B101" s="141"/>
      <c r="C101" s="134" t="s">
        <v>32</v>
      </c>
      <c r="F101" s="145">
        <f>IF($E$20="","",$E$20)</f>
      </c>
      <c r="L101" s="141"/>
    </row>
    <row r="102" spans="2:12" s="140" customFormat="1" ht="11.25" customHeight="1">
      <c r="B102" s="141"/>
      <c r="L102" s="141"/>
    </row>
    <row r="103" spans="2:20" s="184" customFormat="1" ht="30" customHeight="1">
      <c r="B103" s="185"/>
      <c r="C103" s="186" t="s">
        <v>116</v>
      </c>
      <c r="D103" s="187" t="s">
        <v>58</v>
      </c>
      <c r="E103" s="187" t="s">
        <v>54</v>
      </c>
      <c r="F103" s="187" t="s">
        <v>117</v>
      </c>
      <c r="G103" s="187" t="s">
        <v>118</v>
      </c>
      <c r="H103" s="187" t="s">
        <v>119</v>
      </c>
      <c r="I103" s="187" t="s">
        <v>120</v>
      </c>
      <c r="J103" s="187" t="s">
        <v>121</v>
      </c>
      <c r="K103" s="188" t="s">
        <v>122</v>
      </c>
      <c r="L103" s="185"/>
      <c r="M103" s="189" t="s">
        <v>123</v>
      </c>
      <c r="N103" s="190" t="s">
        <v>43</v>
      </c>
      <c r="O103" s="190" t="s">
        <v>124</v>
      </c>
      <c r="P103" s="190" t="s">
        <v>125</v>
      </c>
      <c r="Q103" s="190" t="s">
        <v>126</v>
      </c>
      <c r="R103" s="190" t="s">
        <v>127</v>
      </c>
      <c r="S103" s="190" t="s">
        <v>128</v>
      </c>
      <c r="T103" s="191" t="s">
        <v>129</v>
      </c>
    </row>
    <row r="104" spans="2:63" s="140" customFormat="1" ht="30" customHeight="1">
      <c r="B104" s="141"/>
      <c r="C104" s="173" t="s">
        <v>96</v>
      </c>
      <c r="J104" s="192">
        <f>$BK$104</f>
        <v>0</v>
      </c>
      <c r="L104" s="141"/>
      <c r="M104" s="193"/>
      <c r="N104" s="148"/>
      <c r="O104" s="148"/>
      <c r="P104" s="194">
        <f>$P$105+$P$109+$P$113+$P$117+$P$121+$P$125+$P$129+$P$133+$P$137+$P$141+$P$145</f>
        <v>0</v>
      </c>
      <c r="Q104" s="148"/>
      <c r="R104" s="194">
        <f>$R$105+$R$109+$R$113+$R$117+$R$121+$R$125+$R$129+$R$133+$R$137+$R$141+$R$145</f>
        <v>0</v>
      </c>
      <c r="S104" s="148"/>
      <c r="T104" s="195">
        <f>$T$105+$T$109+$T$113+$T$117+$T$121+$T$125+$T$129+$T$133+$T$137+$T$141+$T$145</f>
        <v>0</v>
      </c>
      <c r="AT104" s="140" t="s">
        <v>72</v>
      </c>
      <c r="AU104" s="140" t="s">
        <v>97</v>
      </c>
      <c r="BK104" s="196">
        <f>$BK$105+$BK$109+$BK$113+$BK$117+$BK$121+$BK$125+$BK$129+$BK$133+$BK$137+$BK$141+$BK$145</f>
        <v>0</v>
      </c>
    </row>
    <row r="105" spans="2:63" s="197" customFormat="1" ht="37.5" customHeight="1">
      <c r="B105" s="198"/>
      <c r="D105" s="199" t="s">
        <v>72</v>
      </c>
      <c r="E105" s="200" t="s">
        <v>451</v>
      </c>
      <c r="F105" s="200" t="s">
        <v>452</v>
      </c>
      <c r="J105" s="201">
        <f>$BK$105</f>
        <v>0</v>
      </c>
      <c r="L105" s="198"/>
      <c r="M105" s="202"/>
      <c r="P105" s="203">
        <f>$P$106</f>
        <v>0</v>
      </c>
      <c r="R105" s="203">
        <f>$R$106</f>
        <v>0</v>
      </c>
      <c r="T105" s="204">
        <f>$T$106</f>
        <v>0</v>
      </c>
      <c r="AR105" s="199" t="s">
        <v>22</v>
      </c>
      <c r="AT105" s="199" t="s">
        <v>72</v>
      </c>
      <c r="AU105" s="199" t="s">
        <v>73</v>
      </c>
      <c r="AY105" s="199" t="s">
        <v>132</v>
      </c>
      <c r="BK105" s="205">
        <f>$BK$106</f>
        <v>0</v>
      </c>
    </row>
    <row r="106" spans="2:63" s="197" customFormat="1" ht="21" customHeight="1">
      <c r="B106" s="198"/>
      <c r="D106" s="199" t="s">
        <v>72</v>
      </c>
      <c r="E106" s="206" t="s">
        <v>453</v>
      </c>
      <c r="F106" s="206" t="s">
        <v>454</v>
      </c>
      <c r="J106" s="207">
        <f>$BK$106</f>
        <v>0</v>
      </c>
      <c r="L106" s="198"/>
      <c r="M106" s="202"/>
      <c r="P106" s="203">
        <f>SUM($P$107:$P$108)</f>
        <v>0</v>
      </c>
      <c r="R106" s="203">
        <f>SUM($R$107:$R$108)</f>
        <v>0</v>
      </c>
      <c r="T106" s="204">
        <f>SUM($T$107:$T$108)</f>
        <v>0</v>
      </c>
      <c r="AR106" s="199" t="s">
        <v>22</v>
      </c>
      <c r="AT106" s="199" t="s">
        <v>72</v>
      </c>
      <c r="AU106" s="199" t="s">
        <v>22</v>
      </c>
      <c r="AY106" s="199" t="s">
        <v>132</v>
      </c>
      <c r="BK106" s="205">
        <f>SUM($BK$107:$BK$108)</f>
        <v>0</v>
      </c>
    </row>
    <row r="107" spans="2:65" s="140" customFormat="1" ht="15.75" customHeight="1">
      <c r="B107" s="141"/>
      <c r="C107" s="208" t="s">
        <v>22</v>
      </c>
      <c r="D107" s="208" t="s">
        <v>135</v>
      </c>
      <c r="E107" s="209" t="s">
        <v>455</v>
      </c>
      <c r="F107" s="210" t="s">
        <v>456</v>
      </c>
      <c r="G107" s="211" t="s">
        <v>457</v>
      </c>
      <c r="H107" s="212">
        <v>130</v>
      </c>
      <c r="I107" s="229"/>
      <c r="J107" s="213">
        <f>ROUND($I$107*$H$107,2)</f>
        <v>0</v>
      </c>
      <c r="K107" s="210"/>
      <c r="L107" s="141"/>
      <c r="M107" s="214"/>
      <c r="N107" s="215" t="s">
        <v>44</v>
      </c>
      <c r="Q107" s="216">
        <v>0</v>
      </c>
      <c r="R107" s="216">
        <f>$Q$107*$H$107</f>
        <v>0</v>
      </c>
      <c r="S107" s="216">
        <v>0</v>
      </c>
      <c r="T107" s="217">
        <f>$S$107*$H$107</f>
        <v>0</v>
      </c>
      <c r="AR107" s="136" t="s">
        <v>140</v>
      </c>
      <c r="AT107" s="136" t="s">
        <v>135</v>
      </c>
      <c r="AU107" s="136" t="s">
        <v>80</v>
      </c>
      <c r="AY107" s="140" t="s">
        <v>132</v>
      </c>
      <c r="BE107" s="218">
        <f>IF($N$107="základní",$J$107,0)</f>
        <v>0</v>
      </c>
      <c r="BF107" s="218">
        <f>IF($N$107="snížená",$J$107,0)</f>
        <v>0</v>
      </c>
      <c r="BG107" s="218">
        <f>IF($N$107="zákl. přenesená",$J$107,0)</f>
        <v>0</v>
      </c>
      <c r="BH107" s="218">
        <f>IF($N$107="sníž. přenesená",$J$107,0)</f>
        <v>0</v>
      </c>
      <c r="BI107" s="218">
        <f>IF($N$107="nulová",$J$107,0)</f>
        <v>0</v>
      </c>
      <c r="BJ107" s="136" t="s">
        <v>22</v>
      </c>
      <c r="BK107" s="218">
        <f>ROUND($I$107*$H$107,2)</f>
        <v>0</v>
      </c>
      <c r="BL107" s="136" t="s">
        <v>140</v>
      </c>
      <c r="BM107" s="136" t="s">
        <v>22</v>
      </c>
    </row>
    <row r="108" spans="2:47" s="140" customFormat="1" ht="16.5" customHeight="1">
      <c r="B108" s="141"/>
      <c r="D108" s="219" t="s">
        <v>141</v>
      </c>
      <c r="F108" s="220" t="s">
        <v>456</v>
      </c>
      <c r="I108" s="230"/>
      <c r="L108" s="141"/>
      <c r="M108" s="221"/>
      <c r="T108" s="222"/>
      <c r="AT108" s="140" t="s">
        <v>141</v>
      </c>
      <c r="AU108" s="140" t="s">
        <v>80</v>
      </c>
    </row>
    <row r="109" spans="2:63" s="197" customFormat="1" ht="37.5" customHeight="1">
      <c r="B109" s="198"/>
      <c r="D109" s="199" t="s">
        <v>72</v>
      </c>
      <c r="E109" s="200" t="s">
        <v>458</v>
      </c>
      <c r="F109" s="200" t="s">
        <v>459</v>
      </c>
      <c r="I109" s="231"/>
      <c r="J109" s="201">
        <f>$BK$109</f>
        <v>0</v>
      </c>
      <c r="L109" s="198"/>
      <c r="M109" s="202"/>
      <c r="P109" s="203">
        <f>$P$110</f>
        <v>0</v>
      </c>
      <c r="R109" s="203">
        <f>$R$110</f>
        <v>0</v>
      </c>
      <c r="T109" s="204">
        <f>$T$110</f>
        <v>0</v>
      </c>
      <c r="AR109" s="199" t="s">
        <v>22</v>
      </c>
      <c r="AT109" s="199" t="s">
        <v>72</v>
      </c>
      <c r="AU109" s="199" t="s">
        <v>73</v>
      </c>
      <c r="AY109" s="199" t="s">
        <v>132</v>
      </c>
      <c r="BK109" s="205">
        <f>$BK$110</f>
        <v>0</v>
      </c>
    </row>
    <row r="110" spans="2:63" s="197" customFormat="1" ht="21" customHeight="1">
      <c r="B110" s="198"/>
      <c r="D110" s="199" t="s">
        <v>72</v>
      </c>
      <c r="E110" s="206" t="s">
        <v>453</v>
      </c>
      <c r="F110" s="206" t="s">
        <v>454</v>
      </c>
      <c r="I110" s="231"/>
      <c r="J110" s="207">
        <f>$BK$110</f>
        <v>0</v>
      </c>
      <c r="L110" s="198"/>
      <c r="M110" s="202"/>
      <c r="P110" s="203">
        <f>SUM($P$111:$P$112)</f>
        <v>0</v>
      </c>
      <c r="R110" s="203">
        <f>SUM($R$111:$R$112)</f>
        <v>0</v>
      </c>
      <c r="T110" s="204">
        <f>SUM($T$111:$T$112)</f>
        <v>0</v>
      </c>
      <c r="AR110" s="199" t="s">
        <v>22</v>
      </c>
      <c r="AT110" s="199" t="s">
        <v>72</v>
      </c>
      <c r="AU110" s="199" t="s">
        <v>22</v>
      </c>
      <c r="AY110" s="199" t="s">
        <v>132</v>
      </c>
      <c r="BK110" s="205">
        <f>SUM($BK$111:$BK$112)</f>
        <v>0</v>
      </c>
    </row>
    <row r="111" spans="2:65" s="140" customFormat="1" ht="15.75" customHeight="1">
      <c r="B111" s="141"/>
      <c r="C111" s="208" t="s">
        <v>80</v>
      </c>
      <c r="D111" s="208" t="s">
        <v>135</v>
      </c>
      <c r="E111" s="209" t="s">
        <v>460</v>
      </c>
      <c r="F111" s="210" t="s">
        <v>461</v>
      </c>
      <c r="G111" s="211" t="s">
        <v>457</v>
      </c>
      <c r="H111" s="212">
        <v>24</v>
      </c>
      <c r="I111" s="229"/>
      <c r="J111" s="213">
        <f>ROUND($I$111*$H$111,2)</f>
        <v>0</v>
      </c>
      <c r="K111" s="210"/>
      <c r="L111" s="141"/>
      <c r="M111" s="214"/>
      <c r="N111" s="215" t="s">
        <v>44</v>
      </c>
      <c r="Q111" s="216">
        <v>0</v>
      </c>
      <c r="R111" s="216">
        <f>$Q$111*$H$111</f>
        <v>0</v>
      </c>
      <c r="S111" s="216">
        <v>0</v>
      </c>
      <c r="T111" s="217">
        <f>$S$111*$H$111</f>
        <v>0</v>
      </c>
      <c r="AR111" s="136" t="s">
        <v>140</v>
      </c>
      <c r="AT111" s="136" t="s">
        <v>135</v>
      </c>
      <c r="AU111" s="136" t="s">
        <v>80</v>
      </c>
      <c r="AY111" s="140" t="s">
        <v>132</v>
      </c>
      <c r="BE111" s="218">
        <f>IF($N$111="základní",$J$111,0)</f>
        <v>0</v>
      </c>
      <c r="BF111" s="218">
        <f>IF($N$111="snížená",$J$111,0)</f>
        <v>0</v>
      </c>
      <c r="BG111" s="218">
        <f>IF($N$111="zákl. přenesená",$J$111,0)</f>
        <v>0</v>
      </c>
      <c r="BH111" s="218">
        <f>IF($N$111="sníž. přenesená",$J$111,0)</f>
        <v>0</v>
      </c>
      <c r="BI111" s="218">
        <f>IF($N$111="nulová",$J$111,0)</f>
        <v>0</v>
      </c>
      <c r="BJ111" s="136" t="s">
        <v>22</v>
      </c>
      <c r="BK111" s="218">
        <f>ROUND($I$111*$H$111,2)</f>
        <v>0</v>
      </c>
      <c r="BL111" s="136" t="s">
        <v>140</v>
      </c>
      <c r="BM111" s="136" t="s">
        <v>80</v>
      </c>
    </row>
    <row r="112" spans="2:47" s="140" customFormat="1" ht="16.5" customHeight="1">
      <c r="B112" s="141"/>
      <c r="D112" s="219" t="s">
        <v>141</v>
      </c>
      <c r="F112" s="220" t="s">
        <v>461</v>
      </c>
      <c r="I112" s="230"/>
      <c r="L112" s="141"/>
      <c r="M112" s="221"/>
      <c r="T112" s="222"/>
      <c r="AT112" s="140" t="s">
        <v>141</v>
      </c>
      <c r="AU112" s="140" t="s">
        <v>80</v>
      </c>
    </row>
    <row r="113" spans="2:63" s="197" customFormat="1" ht="37.5" customHeight="1">
      <c r="B113" s="198"/>
      <c r="D113" s="199" t="s">
        <v>72</v>
      </c>
      <c r="E113" s="200" t="s">
        <v>462</v>
      </c>
      <c r="F113" s="200" t="s">
        <v>463</v>
      </c>
      <c r="I113" s="231"/>
      <c r="J113" s="201">
        <f>$BK$113</f>
        <v>0</v>
      </c>
      <c r="L113" s="198"/>
      <c r="M113" s="202"/>
      <c r="P113" s="203">
        <f>$P$114</f>
        <v>0</v>
      </c>
      <c r="R113" s="203">
        <f>$R$114</f>
        <v>0</v>
      </c>
      <c r="T113" s="204">
        <f>$T$114</f>
        <v>0</v>
      </c>
      <c r="AR113" s="199" t="s">
        <v>22</v>
      </c>
      <c r="AT113" s="199" t="s">
        <v>72</v>
      </c>
      <c r="AU113" s="199" t="s">
        <v>73</v>
      </c>
      <c r="AY113" s="199" t="s">
        <v>132</v>
      </c>
      <c r="BK113" s="205">
        <f>$BK$114</f>
        <v>0</v>
      </c>
    </row>
    <row r="114" spans="2:63" s="197" customFormat="1" ht="21" customHeight="1">
      <c r="B114" s="198"/>
      <c r="D114" s="199" t="s">
        <v>72</v>
      </c>
      <c r="E114" s="206" t="s">
        <v>453</v>
      </c>
      <c r="F114" s="206" t="s">
        <v>454</v>
      </c>
      <c r="I114" s="231"/>
      <c r="J114" s="207">
        <f>$BK$114</f>
        <v>0</v>
      </c>
      <c r="L114" s="198"/>
      <c r="M114" s="202"/>
      <c r="P114" s="203">
        <f>SUM($P$115:$P$116)</f>
        <v>0</v>
      </c>
      <c r="R114" s="203">
        <f>SUM($R$115:$R$116)</f>
        <v>0</v>
      </c>
      <c r="T114" s="204">
        <f>SUM($T$115:$T$116)</f>
        <v>0</v>
      </c>
      <c r="AR114" s="199" t="s">
        <v>22</v>
      </c>
      <c r="AT114" s="199" t="s">
        <v>72</v>
      </c>
      <c r="AU114" s="199" t="s">
        <v>22</v>
      </c>
      <c r="AY114" s="199" t="s">
        <v>132</v>
      </c>
      <c r="BK114" s="205">
        <f>SUM($BK$115:$BK$116)</f>
        <v>0</v>
      </c>
    </row>
    <row r="115" spans="2:65" s="140" customFormat="1" ht="15.75" customHeight="1">
      <c r="B115" s="141"/>
      <c r="C115" s="208" t="s">
        <v>152</v>
      </c>
      <c r="D115" s="208" t="s">
        <v>135</v>
      </c>
      <c r="E115" s="209" t="s">
        <v>464</v>
      </c>
      <c r="F115" s="210" t="s">
        <v>465</v>
      </c>
      <c r="G115" s="211" t="s">
        <v>457</v>
      </c>
      <c r="H115" s="212">
        <v>100</v>
      </c>
      <c r="I115" s="229"/>
      <c r="J115" s="213">
        <f>ROUND($I$115*$H$115,2)</f>
        <v>0</v>
      </c>
      <c r="K115" s="210"/>
      <c r="L115" s="141"/>
      <c r="M115" s="214"/>
      <c r="N115" s="215" t="s">
        <v>44</v>
      </c>
      <c r="Q115" s="216">
        <v>0</v>
      </c>
      <c r="R115" s="216">
        <f>$Q$115*$H$115</f>
        <v>0</v>
      </c>
      <c r="S115" s="216">
        <v>0</v>
      </c>
      <c r="T115" s="217">
        <f>$S$115*$H$115</f>
        <v>0</v>
      </c>
      <c r="AR115" s="136" t="s">
        <v>140</v>
      </c>
      <c r="AT115" s="136" t="s">
        <v>135</v>
      </c>
      <c r="AU115" s="136" t="s">
        <v>80</v>
      </c>
      <c r="AY115" s="140" t="s">
        <v>132</v>
      </c>
      <c r="BE115" s="218">
        <f>IF($N$115="základní",$J$115,0)</f>
        <v>0</v>
      </c>
      <c r="BF115" s="218">
        <f>IF($N$115="snížená",$J$115,0)</f>
        <v>0</v>
      </c>
      <c r="BG115" s="218">
        <f>IF($N$115="zákl. přenesená",$J$115,0)</f>
        <v>0</v>
      </c>
      <c r="BH115" s="218">
        <f>IF($N$115="sníž. přenesená",$J$115,0)</f>
        <v>0</v>
      </c>
      <c r="BI115" s="218">
        <f>IF($N$115="nulová",$J$115,0)</f>
        <v>0</v>
      </c>
      <c r="BJ115" s="136" t="s">
        <v>22</v>
      </c>
      <c r="BK115" s="218">
        <f>ROUND($I$115*$H$115,2)</f>
        <v>0</v>
      </c>
      <c r="BL115" s="136" t="s">
        <v>140</v>
      </c>
      <c r="BM115" s="136" t="s">
        <v>152</v>
      </c>
    </row>
    <row r="116" spans="2:47" s="140" customFormat="1" ht="16.5" customHeight="1">
      <c r="B116" s="141"/>
      <c r="D116" s="219" t="s">
        <v>141</v>
      </c>
      <c r="F116" s="220" t="s">
        <v>465</v>
      </c>
      <c r="I116" s="230"/>
      <c r="L116" s="141"/>
      <c r="M116" s="221"/>
      <c r="T116" s="222"/>
      <c r="AT116" s="140" t="s">
        <v>141</v>
      </c>
      <c r="AU116" s="140" t="s">
        <v>80</v>
      </c>
    </row>
    <row r="117" spans="2:63" s="197" customFormat="1" ht="37.5" customHeight="1">
      <c r="B117" s="198"/>
      <c r="D117" s="199" t="s">
        <v>72</v>
      </c>
      <c r="E117" s="200" t="s">
        <v>130</v>
      </c>
      <c r="F117" s="200" t="s">
        <v>131</v>
      </c>
      <c r="I117" s="231"/>
      <c r="J117" s="201">
        <f>$BK$117</f>
        <v>0</v>
      </c>
      <c r="L117" s="198"/>
      <c r="M117" s="202"/>
      <c r="P117" s="203">
        <f>$P$118</f>
        <v>0</v>
      </c>
      <c r="R117" s="203">
        <f>$R$118</f>
        <v>0</v>
      </c>
      <c r="T117" s="204">
        <f>$T$118</f>
        <v>0</v>
      </c>
      <c r="AR117" s="199" t="s">
        <v>22</v>
      </c>
      <c r="AT117" s="199" t="s">
        <v>72</v>
      </c>
      <c r="AU117" s="199" t="s">
        <v>73</v>
      </c>
      <c r="AY117" s="199" t="s">
        <v>132</v>
      </c>
      <c r="BK117" s="205">
        <f>$BK$118</f>
        <v>0</v>
      </c>
    </row>
    <row r="118" spans="2:63" s="197" customFormat="1" ht="21" customHeight="1">
      <c r="B118" s="198"/>
      <c r="D118" s="199" t="s">
        <v>72</v>
      </c>
      <c r="E118" s="206" t="s">
        <v>466</v>
      </c>
      <c r="F118" s="206" t="s">
        <v>467</v>
      </c>
      <c r="I118" s="231"/>
      <c r="J118" s="207">
        <f>$BK$118</f>
        <v>0</v>
      </c>
      <c r="L118" s="198"/>
      <c r="M118" s="202"/>
      <c r="P118" s="203">
        <f>SUM($P$119:$P$120)</f>
        <v>0</v>
      </c>
      <c r="R118" s="203">
        <f>SUM($R$119:$R$120)</f>
        <v>0</v>
      </c>
      <c r="T118" s="204">
        <f>SUM($T$119:$T$120)</f>
        <v>0</v>
      </c>
      <c r="AR118" s="199" t="s">
        <v>22</v>
      </c>
      <c r="AT118" s="199" t="s">
        <v>72</v>
      </c>
      <c r="AU118" s="199" t="s">
        <v>22</v>
      </c>
      <c r="AY118" s="199" t="s">
        <v>132</v>
      </c>
      <c r="BK118" s="205">
        <f>SUM($BK$119:$BK$120)</f>
        <v>0</v>
      </c>
    </row>
    <row r="119" spans="2:65" s="140" customFormat="1" ht="15.75" customHeight="1">
      <c r="B119" s="141"/>
      <c r="C119" s="208" t="s">
        <v>140</v>
      </c>
      <c r="D119" s="208" t="s">
        <v>135</v>
      </c>
      <c r="E119" s="209" t="s">
        <v>468</v>
      </c>
      <c r="F119" s="210" t="s">
        <v>469</v>
      </c>
      <c r="G119" s="211" t="s">
        <v>479</v>
      </c>
      <c r="H119" s="223">
        <v>1</v>
      </c>
      <c r="I119" s="229"/>
      <c r="J119" s="213">
        <f>ROUND($I$119*$H$119,2)</f>
        <v>0</v>
      </c>
      <c r="K119" s="210"/>
      <c r="L119" s="141"/>
      <c r="M119" s="214"/>
      <c r="N119" s="215" t="s">
        <v>44</v>
      </c>
      <c r="Q119" s="216">
        <v>0</v>
      </c>
      <c r="R119" s="216">
        <f>$Q$119*$H$119</f>
        <v>0</v>
      </c>
      <c r="S119" s="216">
        <v>0</v>
      </c>
      <c r="T119" s="217">
        <f>$S$119*$H$119</f>
        <v>0</v>
      </c>
      <c r="AR119" s="136" t="s">
        <v>140</v>
      </c>
      <c r="AT119" s="136" t="s">
        <v>135</v>
      </c>
      <c r="AU119" s="136" t="s">
        <v>80</v>
      </c>
      <c r="AY119" s="140" t="s">
        <v>132</v>
      </c>
      <c r="BE119" s="218">
        <f>IF($N$119="základní",$J$119,0)</f>
        <v>0</v>
      </c>
      <c r="BF119" s="218">
        <f>IF($N$119="snížená",$J$119,0)</f>
        <v>0</v>
      </c>
      <c r="BG119" s="218">
        <f>IF($N$119="zákl. přenesená",$J$119,0)</f>
        <v>0</v>
      </c>
      <c r="BH119" s="218">
        <f>IF($N$119="sníž. přenesená",$J$119,0)</f>
        <v>0</v>
      </c>
      <c r="BI119" s="218">
        <f>IF($N$119="nulová",$J$119,0)</f>
        <v>0</v>
      </c>
      <c r="BJ119" s="136" t="s">
        <v>22</v>
      </c>
      <c r="BK119" s="218">
        <f>ROUND($I$119*$H$119,2)</f>
        <v>0</v>
      </c>
      <c r="BL119" s="136" t="s">
        <v>140</v>
      </c>
      <c r="BM119" s="136" t="s">
        <v>203</v>
      </c>
    </row>
    <row r="120" spans="2:47" s="140" customFormat="1" ht="16.5" customHeight="1">
      <c r="B120" s="141"/>
      <c r="D120" s="219" t="s">
        <v>141</v>
      </c>
      <c r="F120" s="220" t="s">
        <v>469</v>
      </c>
      <c r="H120" s="224"/>
      <c r="I120" s="230"/>
      <c r="L120" s="141"/>
      <c r="M120" s="221"/>
      <c r="T120" s="222"/>
      <c r="AT120" s="140" t="s">
        <v>141</v>
      </c>
      <c r="AU120" s="140" t="s">
        <v>80</v>
      </c>
    </row>
    <row r="121" spans="2:63" s="197" customFormat="1" ht="37.5" customHeight="1">
      <c r="B121" s="198"/>
      <c r="D121" s="199" t="s">
        <v>72</v>
      </c>
      <c r="E121" s="200" t="s">
        <v>181</v>
      </c>
      <c r="F121" s="200" t="s">
        <v>182</v>
      </c>
      <c r="H121" s="225"/>
      <c r="I121" s="231"/>
      <c r="J121" s="201">
        <f>$BK$121</f>
        <v>0</v>
      </c>
      <c r="L121" s="198"/>
      <c r="M121" s="202"/>
      <c r="P121" s="203">
        <f>$P$122</f>
        <v>0</v>
      </c>
      <c r="R121" s="203">
        <f>$R$122</f>
        <v>0</v>
      </c>
      <c r="T121" s="204">
        <f>$T$122</f>
        <v>0</v>
      </c>
      <c r="AR121" s="199" t="s">
        <v>22</v>
      </c>
      <c r="AT121" s="199" t="s">
        <v>72</v>
      </c>
      <c r="AU121" s="199" t="s">
        <v>73</v>
      </c>
      <c r="AY121" s="199" t="s">
        <v>132</v>
      </c>
      <c r="BK121" s="205">
        <f>$BK$122</f>
        <v>0</v>
      </c>
    </row>
    <row r="122" spans="2:63" s="197" customFormat="1" ht="21" customHeight="1">
      <c r="B122" s="198"/>
      <c r="D122" s="199" t="s">
        <v>72</v>
      </c>
      <c r="E122" s="206" t="s">
        <v>466</v>
      </c>
      <c r="F122" s="206" t="s">
        <v>467</v>
      </c>
      <c r="H122" s="225"/>
      <c r="I122" s="231"/>
      <c r="J122" s="207">
        <f>$BK$122</f>
        <v>0</v>
      </c>
      <c r="L122" s="198"/>
      <c r="M122" s="202"/>
      <c r="P122" s="203">
        <f>SUM($P$123:$P$124)</f>
        <v>0</v>
      </c>
      <c r="R122" s="203">
        <f>SUM($R$123:$R$124)</f>
        <v>0</v>
      </c>
      <c r="T122" s="204">
        <f>SUM($T$123:$T$124)</f>
        <v>0</v>
      </c>
      <c r="AR122" s="199" t="s">
        <v>22</v>
      </c>
      <c r="AT122" s="199" t="s">
        <v>72</v>
      </c>
      <c r="AU122" s="199" t="s">
        <v>22</v>
      </c>
      <c r="AY122" s="199" t="s">
        <v>132</v>
      </c>
      <c r="BK122" s="205">
        <f>SUM($BK$123:$BK$124)</f>
        <v>0</v>
      </c>
    </row>
    <row r="123" spans="2:65" s="140" customFormat="1" ht="15.75" customHeight="1">
      <c r="B123" s="141"/>
      <c r="C123" s="208" t="s">
        <v>150</v>
      </c>
      <c r="D123" s="208" t="s">
        <v>135</v>
      </c>
      <c r="E123" s="209" t="s">
        <v>468</v>
      </c>
      <c r="F123" s="210" t="s">
        <v>469</v>
      </c>
      <c r="G123" s="211" t="s">
        <v>479</v>
      </c>
      <c r="H123" s="223">
        <v>1</v>
      </c>
      <c r="I123" s="229"/>
      <c r="J123" s="213">
        <f>ROUND($I$123*$H$123,2)</f>
        <v>0</v>
      </c>
      <c r="K123" s="210"/>
      <c r="L123" s="141"/>
      <c r="M123" s="214"/>
      <c r="N123" s="215" t="s">
        <v>44</v>
      </c>
      <c r="Q123" s="216">
        <v>0</v>
      </c>
      <c r="R123" s="216">
        <f>$Q$123*$H$123</f>
        <v>0</v>
      </c>
      <c r="S123" s="216">
        <v>0</v>
      </c>
      <c r="T123" s="217">
        <f>$S$123*$H$123</f>
        <v>0</v>
      </c>
      <c r="AR123" s="136" t="s">
        <v>140</v>
      </c>
      <c r="AT123" s="136" t="s">
        <v>135</v>
      </c>
      <c r="AU123" s="136" t="s">
        <v>80</v>
      </c>
      <c r="AY123" s="140" t="s">
        <v>132</v>
      </c>
      <c r="BE123" s="218">
        <f>IF($N$123="základní",$J$123,0)</f>
        <v>0</v>
      </c>
      <c r="BF123" s="218">
        <f>IF($N$123="snížená",$J$123,0)</f>
        <v>0</v>
      </c>
      <c r="BG123" s="218">
        <f>IF($N$123="zákl. přenesená",$J$123,0)</f>
        <v>0</v>
      </c>
      <c r="BH123" s="218">
        <f>IF($N$123="sníž. přenesená",$J$123,0)</f>
        <v>0</v>
      </c>
      <c r="BI123" s="218">
        <f>IF($N$123="nulová",$J$123,0)</f>
        <v>0</v>
      </c>
      <c r="BJ123" s="136" t="s">
        <v>22</v>
      </c>
      <c r="BK123" s="218">
        <f>ROUND($I$123*$H$123,2)</f>
        <v>0</v>
      </c>
      <c r="BL123" s="136" t="s">
        <v>140</v>
      </c>
      <c r="BM123" s="136" t="s">
        <v>259</v>
      </c>
    </row>
    <row r="124" spans="2:47" s="140" customFormat="1" ht="16.5" customHeight="1">
      <c r="B124" s="141"/>
      <c r="D124" s="219" t="s">
        <v>141</v>
      </c>
      <c r="F124" s="220" t="s">
        <v>469</v>
      </c>
      <c r="H124" s="224"/>
      <c r="I124" s="230"/>
      <c r="L124" s="141"/>
      <c r="M124" s="221"/>
      <c r="T124" s="222"/>
      <c r="AT124" s="140" t="s">
        <v>141</v>
      </c>
      <c r="AU124" s="140" t="s">
        <v>80</v>
      </c>
    </row>
    <row r="125" spans="2:63" s="197" customFormat="1" ht="37.5" customHeight="1">
      <c r="B125" s="198"/>
      <c r="D125" s="199" t="s">
        <v>72</v>
      </c>
      <c r="E125" s="200" t="s">
        <v>236</v>
      </c>
      <c r="F125" s="200" t="s">
        <v>237</v>
      </c>
      <c r="H125" s="225"/>
      <c r="I125" s="231"/>
      <c r="J125" s="201">
        <f>$BK$125</f>
        <v>0</v>
      </c>
      <c r="L125" s="198"/>
      <c r="M125" s="202"/>
      <c r="P125" s="203">
        <f>$P$126</f>
        <v>0</v>
      </c>
      <c r="R125" s="203">
        <f>$R$126</f>
        <v>0</v>
      </c>
      <c r="T125" s="204">
        <f>$T$126</f>
        <v>0</v>
      </c>
      <c r="AR125" s="199" t="s">
        <v>22</v>
      </c>
      <c r="AT125" s="199" t="s">
        <v>72</v>
      </c>
      <c r="AU125" s="199" t="s">
        <v>73</v>
      </c>
      <c r="AY125" s="199" t="s">
        <v>132</v>
      </c>
      <c r="BK125" s="205">
        <f>$BK$126</f>
        <v>0</v>
      </c>
    </row>
    <row r="126" spans="2:63" s="197" customFormat="1" ht="21" customHeight="1">
      <c r="B126" s="198"/>
      <c r="D126" s="199" t="s">
        <v>72</v>
      </c>
      <c r="E126" s="206" t="s">
        <v>466</v>
      </c>
      <c r="F126" s="206" t="s">
        <v>467</v>
      </c>
      <c r="H126" s="225"/>
      <c r="I126" s="231"/>
      <c r="J126" s="207">
        <f>$BK$126</f>
        <v>0</v>
      </c>
      <c r="L126" s="198"/>
      <c r="M126" s="202"/>
      <c r="P126" s="203">
        <f>SUM($P$127:$P$128)</f>
        <v>0</v>
      </c>
      <c r="R126" s="203">
        <f>SUM($R$127:$R$128)</f>
        <v>0</v>
      </c>
      <c r="T126" s="204">
        <f>SUM($T$127:$T$128)</f>
        <v>0</v>
      </c>
      <c r="AR126" s="199" t="s">
        <v>22</v>
      </c>
      <c r="AT126" s="199" t="s">
        <v>72</v>
      </c>
      <c r="AU126" s="199" t="s">
        <v>22</v>
      </c>
      <c r="AY126" s="199" t="s">
        <v>132</v>
      </c>
      <c r="BK126" s="205">
        <f>SUM($BK$127:$BK$128)</f>
        <v>0</v>
      </c>
    </row>
    <row r="127" spans="2:65" s="140" customFormat="1" ht="15.75" customHeight="1">
      <c r="B127" s="141"/>
      <c r="C127" s="208" t="s">
        <v>156</v>
      </c>
      <c r="D127" s="208" t="s">
        <v>135</v>
      </c>
      <c r="E127" s="209" t="s">
        <v>468</v>
      </c>
      <c r="F127" s="210" t="s">
        <v>469</v>
      </c>
      <c r="G127" s="211" t="s">
        <v>479</v>
      </c>
      <c r="H127" s="223">
        <v>1</v>
      </c>
      <c r="I127" s="229"/>
      <c r="J127" s="213">
        <f>ROUND($I$127*$H$127,2)</f>
        <v>0</v>
      </c>
      <c r="K127" s="210"/>
      <c r="L127" s="141"/>
      <c r="M127" s="214"/>
      <c r="N127" s="215" t="s">
        <v>44</v>
      </c>
      <c r="Q127" s="216">
        <v>0</v>
      </c>
      <c r="R127" s="216">
        <f>$Q$127*$H$127</f>
        <v>0</v>
      </c>
      <c r="S127" s="216">
        <v>0</v>
      </c>
      <c r="T127" s="217">
        <f>$S$127*$H$127</f>
        <v>0</v>
      </c>
      <c r="AR127" s="136" t="s">
        <v>140</v>
      </c>
      <c r="AT127" s="136" t="s">
        <v>135</v>
      </c>
      <c r="AU127" s="136" t="s">
        <v>80</v>
      </c>
      <c r="AY127" s="140" t="s">
        <v>132</v>
      </c>
      <c r="BE127" s="218">
        <f>IF($N$127="základní",$J$127,0)</f>
        <v>0</v>
      </c>
      <c r="BF127" s="218">
        <f>IF($N$127="snížená",$J$127,0)</f>
        <v>0</v>
      </c>
      <c r="BG127" s="218">
        <f>IF($N$127="zákl. přenesená",$J$127,0)</f>
        <v>0</v>
      </c>
      <c r="BH127" s="218">
        <f>IF($N$127="sníž. přenesená",$J$127,0)</f>
        <v>0</v>
      </c>
      <c r="BI127" s="218">
        <f>IF($N$127="nulová",$J$127,0)</f>
        <v>0</v>
      </c>
      <c r="BJ127" s="136" t="s">
        <v>22</v>
      </c>
      <c r="BK127" s="218">
        <f>ROUND($I$127*$H$127,2)</f>
        <v>0</v>
      </c>
      <c r="BL127" s="136" t="s">
        <v>140</v>
      </c>
      <c r="BM127" s="136" t="s">
        <v>292</v>
      </c>
    </row>
    <row r="128" spans="2:47" s="140" customFormat="1" ht="16.5" customHeight="1">
      <c r="B128" s="141"/>
      <c r="D128" s="219" t="s">
        <v>141</v>
      </c>
      <c r="F128" s="220" t="s">
        <v>469</v>
      </c>
      <c r="H128" s="224"/>
      <c r="I128" s="230"/>
      <c r="L128" s="141"/>
      <c r="M128" s="221"/>
      <c r="T128" s="222"/>
      <c r="AT128" s="140" t="s">
        <v>141</v>
      </c>
      <c r="AU128" s="140" t="s">
        <v>80</v>
      </c>
    </row>
    <row r="129" spans="2:63" s="197" customFormat="1" ht="37.5" customHeight="1">
      <c r="B129" s="198"/>
      <c r="D129" s="199" t="s">
        <v>72</v>
      </c>
      <c r="E129" s="200" t="s">
        <v>265</v>
      </c>
      <c r="F129" s="200" t="s">
        <v>266</v>
      </c>
      <c r="H129" s="225"/>
      <c r="I129" s="231"/>
      <c r="J129" s="201">
        <f>$BK$129</f>
        <v>0</v>
      </c>
      <c r="L129" s="198"/>
      <c r="M129" s="202"/>
      <c r="P129" s="203">
        <f>$P$130</f>
        <v>0</v>
      </c>
      <c r="R129" s="203">
        <f>$R$130</f>
        <v>0</v>
      </c>
      <c r="T129" s="204">
        <f>$T$130</f>
        <v>0</v>
      </c>
      <c r="AR129" s="199" t="s">
        <v>22</v>
      </c>
      <c r="AT129" s="199" t="s">
        <v>72</v>
      </c>
      <c r="AU129" s="199" t="s">
        <v>73</v>
      </c>
      <c r="AY129" s="199" t="s">
        <v>132</v>
      </c>
      <c r="BK129" s="205">
        <f>$BK$130</f>
        <v>0</v>
      </c>
    </row>
    <row r="130" spans="2:63" s="197" customFormat="1" ht="21" customHeight="1">
      <c r="B130" s="198"/>
      <c r="D130" s="199" t="s">
        <v>72</v>
      </c>
      <c r="E130" s="206" t="s">
        <v>466</v>
      </c>
      <c r="F130" s="206" t="s">
        <v>467</v>
      </c>
      <c r="H130" s="225"/>
      <c r="I130" s="231"/>
      <c r="J130" s="207">
        <f>$BK$130</f>
        <v>0</v>
      </c>
      <c r="L130" s="198"/>
      <c r="M130" s="202"/>
      <c r="P130" s="203">
        <f>SUM($P$131:$P$132)</f>
        <v>0</v>
      </c>
      <c r="R130" s="203">
        <f>SUM($R$131:$R$132)</f>
        <v>0</v>
      </c>
      <c r="T130" s="204">
        <f>SUM($T$131:$T$132)</f>
        <v>0</v>
      </c>
      <c r="AR130" s="199" t="s">
        <v>22</v>
      </c>
      <c r="AT130" s="199" t="s">
        <v>72</v>
      </c>
      <c r="AU130" s="199" t="s">
        <v>22</v>
      </c>
      <c r="AY130" s="199" t="s">
        <v>132</v>
      </c>
      <c r="BK130" s="205">
        <f>SUM($BK$131:$BK$132)</f>
        <v>0</v>
      </c>
    </row>
    <row r="131" spans="2:65" s="140" customFormat="1" ht="15.75" customHeight="1">
      <c r="B131" s="141"/>
      <c r="C131" s="208" t="s">
        <v>161</v>
      </c>
      <c r="D131" s="208" t="s">
        <v>135</v>
      </c>
      <c r="E131" s="209" t="s">
        <v>468</v>
      </c>
      <c r="F131" s="210" t="s">
        <v>469</v>
      </c>
      <c r="G131" s="211" t="s">
        <v>479</v>
      </c>
      <c r="H131" s="223">
        <v>1</v>
      </c>
      <c r="I131" s="229"/>
      <c r="J131" s="213">
        <f>ROUND($I$131*$H$131,2)</f>
        <v>0</v>
      </c>
      <c r="K131" s="210"/>
      <c r="L131" s="141"/>
      <c r="M131" s="214"/>
      <c r="N131" s="215" t="s">
        <v>44</v>
      </c>
      <c r="Q131" s="216">
        <v>0</v>
      </c>
      <c r="R131" s="216">
        <f>$Q$131*$H$131</f>
        <v>0</v>
      </c>
      <c r="S131" s="216">
        <v>0</v>
      </c>
      <c r="T131" s="217">
        <f>$S$131*$H$131</f>
        <v>0</v>
      </c>
      <c r="AR131" s="136" t="s">
        <v>140</v>
      </c>
      <c r="AT131" s="136" t="s">
        <v>135</v>
      </c>
      <c r="AU131" s="136" t="s">
        <v>80</v>
      </c>
      <c r="AY131" s="140" t="s">
        <v>132</v>
      </c>
      <c r="BE131" s="218">
        <f>IF($N$131="základní",$J$131,0)</f>
        <v>0</v>
      </c>
      <c r="BF131" s="218">
        <f>IF($N$131="snížená",$J$131,0)</f>
        <v>0</v>
      </c>
      <c r="BG131" s="218">
        <f>IF($N$131="zákl. přenesená",$J$131,0)</f>
        <v>0</v>
      </c>
      <c r="BH131" s="218">
        <f>IF($N$131="sníž. přenesená",$J$131,0)</f>
        <v>0</v>
      </c>
      <c r="BI131" s="218">
        <f>IF($N$131="nulová",$J$131,0)</f>
        <v>0</v>
      </c>
      <c r="BJ131" s="136" t="s">
        <v>22</v>
      </c>
      <c r="BK131" s="218">
        <f>ROUND($I$131*$H$131,2)</f>
        <v>0</v>
      </c>
      <c r="BL131" s="136" t="s">
        <v>140</v>
      </c>
      <c r="BM131" s="136" t="s">
        <v>320</v>
      </c>
    </row>
    <row r="132" spans="2:47" s="140" customFormat="1" ht="16.5" customHeight="1">
      <c r="B132" s="141"/>
      <c r="D132" s="219" t="s">
        <v>141</v>
      </c>
      <c r="F132" s="220" t="s">
        <v>469</v>
      </c>
      <c r="H132" s="224"/>
      <c r="I132" s="230"/>
      <c r="L132" s="141"/>
      <c r="M132" s="221"/>
      <c r="T132" s="222"/>
      <c r="AT132" s="140" t="s">
        <v>141</v>
      </c>
      <c r="AU132" s="140" t="s">
        <v>80</v>
      </c>
    </row>
    <row r="133" spans="2:63" s="197" customFormat="1" ht="37.5" customHeight="1">
      <c r="B133" s="198"/>
      <c r="D133" s="199" t="s">
        <v>72</v>
      </c>
      <c r="E133" s="200" t="s">
        <v>283</v>
      </c>
      <c r="F133" s="200" t="s">
        <v>284</v>
      </c>
      <c r="H133" s="225"/>
      <c r="I133" s="231"/>
      <c r="J133" s="201">
        <f>$BK$133</f>
        <v>0</v>
      </c>
      <c r="L133" s="198"/>
      <c r="M133" s="202"/>
      <c r="P133" s="203">
        <f>$P$134</f>
        <v>0</v>
      </c>
      <c r="R133" s="203">
        <f>$R$134</f>
        <v>0</v>
      </c>
      <c r="T133" s="204">
        <f>$T$134</f>
        <v>0</v>
      </c>
      <c r="AR133" s="199" t="s">
        <v>22</v>
      </c>
      <c r="AT133" s="199" t="s">
        <v>72</v>
      </c>
      <c r="AU133" s="199" t="s">
        <v>73</v>
      </c>
      <c r="AY133" s="199" t="s">
        <v>132</v>
      </c>
      <c r="BK133" s="205">
        <f>$BK$134</f>
        <v>0</v>
      </c>
    </row>
    <row r="134" spans="2:63" s="197" customFormat="1" ht="21" customHeight="1">
      <c r="B134" s="198"/>
      <c r="D134" s="199" t="s">
        <v>72</v>
      </c>
      <c r="E134" s="206" t="s">
        <v>466</v>
      </c>
      <c r="F134" s="206" t="s">
        <v>467</v>
      </c>
      <c r="H134" s="225"/>
      <c r="I134" s="231"/>
      <c r="J134" s="207">
        <f>$BK$134</f>
        <v>0</v>
      </c>
      <c r="L134" s="198"/>
      <c r="M134" s="202"/>
      <c r="P134" s="203">
        <f>SUM($P$135:$P$136)</f>
        <v>0</v>
      </c>
      <c r="R134" s="203">
        <f>SUM($R$135:$R$136)</f>
        <v>0</v>
      </c>
      <c r="T134" s="204">
        <f>SUM($T$135:$T$136)</f>
        <v>0</v>
      </c>
      <c r="AR134" s="199" t="s">
        <v>22</v>
      </c>
      <c r="AT134" s="199" t="s">
        <v>72</v>
      </c>
      <c r="AU134" s="199" t="s">
        <v>22</v>
      </c>
      <c r="AY134" s="199" t="s">
        <v>132</v>
      </c>
      <c r="BK134" s="205">
        <f>SUM($BK$135:$BK$136)</f>
        <v>0</v>
      </c>
    </row>
    <row r="135" spans="2:65" s="140" customFormat="1" ht="15.75" customHeight="1">
      <c r="B135" s="141"/>
      <c r="C135" s="208" t="s">
        <v>165</v>
      </c>
      <c r="D135" s="208" t="s">
        <v>135</v>
      </c>
      <c r="E135" s="209" t="s">
        <v>468</v>
      </c>
      <c r="F135" s="210" t="s">
        <v>469</v>
      </c>
      <c r="G135" s="211" t="s">
        <v>479</v>
      </c>
      <c r="H135" s="223">
        <v>1</v>
      </c>
      <c r="I135" s="229"/>
      <c r="J135" s="213">
        <f>ROUND($I$135*$H$135,2)</f>
        <v>0</v>
      </c>
      <c r="K135" s="210"/>
      <c r="L135" s="141"/>
      <c r="M135" s="214"/>
      <c r="N135" s="215" t="s">
        <v>44</v>
      </c>
      <c r="Q135" s="216">
        <v>0</v>
      </c>
      <c r="R135" s="216">
        <f>$Q$135*$H$135</f>
        <v>0</v>
      </c>
      <c r="S135" s="216">
        <v>0</v>
      </c>
      <c r="T135" s="217">
        <f>$S$135*$H$135</f>
        <v>0</v>
      </c>
      <c r="AR135" s="136" t="s">
        <v>140</v>
      </c>
      <c r="AT135" s="136" t="s">
        <v>135</v>
      </c>
      <c r="AU135" s="136" t="s">
        <v>80</v>
      </c>
      <c r="AY135" s="140" t="s">
        <v>132</v>
      </c>
      <c r="BE135" s="218">
        <f>IF($N$135="základní",$J$135,0)</f>
        <v>0</v>
      </c>
      <c r="BF135" s="218">
        <f>IF($N$135="snížená",$J$135,0)</f>
        <v>0</v>
      </c>
      <c r="BG135" s="218">
        <f>IF($N$135="zákl. přenesená",$J$135,0)</f>
        <v>0</v>
      </c>
      <c r="BH135" s="218">
        <f>IF($N$135="sníž. přenesená",$J$135,0)</f>
        <v>0</v>
      </c>
      <c r="BI135" s="218">
        <f>IF($N$135="nulová",$J$135,0)</f>
        <v>0</v>
      </c>
      <c r="BJ135" s="136" t="s">
        <v>22</v>
      </c>
      <c r="BK135" s="218">
        <f>ROUND($I$135*$H$135,2)</f>
        <v>0</v>
      </c>
      <c r="BL135" s="136" t="s">
        <v>140</v>
      </c>
      <c r="BM135" s="136" t="s">
        <v>387</v>
      </c>
    </row>
    <row r="136" spans="2:47" s="140" customFormat="1" ht="16.5" customHeight="1">
      <c r="B136" s="141"/>
      <c r="D136" s="219" t="s">
        <v>141</v>
      </c>
      <c r="F136" s="220" t="s">
        <v>469</v>
      </c>
      <c r="H136" s="224"/>
      <c r="I136" s="230"/>
      <c r="L136" s="141"/>
      <c r="M136" s="221"/>
      <c r="T136" s="222"/>
      <c r="AT136" s="140" t="s">
        <v>141</v>
      </c>
      <c r="AU136" s="140" t="s">
        <v>80</v>
      </c>
    </row>
    <row r="137" spans="2:63" s="197" customFormat="1" ht="37.5" customHeight="1">
      <c r="B137" s="198"/>
      <c r="D137" s="199" t="s">
        <v>72</v>
      </c>
      <c r="E137" s="200" t="s">
        <v>348</v>
      </c>
      <c r="F137" s="200" t="s">
        <v>349</v>
      </c>
      <c r="H137" s="225"/>
      <c r="I137" s="231"/>
      <c r="J137" s="201">
        <f>$BK$137</f>
        <v>0</v>
      </c>
      <c r="L137" s="198"/>
      <c r="M137" s="202"/>
      <c r="P137" s="203">
        <f>$P$138</f>
        <v>0</v>
      </c>
      <c r="R137" s="203">
        <f>$R$138</f>
        <v>0</v>
      </c>
      <c r="T137" s="204">
        <f>$T$138</f>
        <v>0</v>
      </c>
      <c r="AR137" s="199" t="s">
        <v>22</v>
      </c>
      <c r="AT137" s="199" t="s">
        <v>72</v>
      </c>
      <c r="AU137" s="199" t="s">
        <v>73</v>
      </c>
      <c r="AY137" s="199" t="s">
        <v>132</v>
      </c>
      <c r="BK137" s="205">
        <f>$BK$138</f>
        <v>0</v>
      </c>
    </row>
    <row r="138" spans="2:63" s="197" customFormat="1" ht="21" customHeight="1">
      <c r="B138" s="198"/>
      <c r="D138" s="199" t="s">
        <v>72</v>
      </c>
      <c r="E138" s="206" t="s">
        <v>466</v>
      </c>
      <c r="F138" s="206" t="s">
        <v>467</v>
      </c>
      <c r="H138" s="225"/>
      <c r="I138" s="231"/>
      <c r="J138" s="207">
        <f>$BK$138</f>
        <v>0</v>
      </c>
      <c r="L138" s="198"/>
      <c r="M138" s="202"/>
      <c r="P138" s="203">
        <f>SUM($P$139:$P$140)</f>
        <v>0</v>
      </c>
      <c r="R138" s="203">
        <f>SUM($R$139:$R$140)</f>
        <v>0</v>
      </c>
      <c r="T138" s="204">
        <f>SUM($T$139:$T$140)</f>
        <v>0</v>
      </c>
      <c r="AR138" s="199" t="s">
        <v>22</v>
      </c>
      <c r="AT138" s="199" t="s">
        <v>72</v>
      </c>
      <c r="AU138" s="199" t="s">
        <v>22</v>
      </c>
      <c r="AY138" s="199" t="s">
        <v>132</v>
      </c>
      <c r="BK138" s="205">
        <f>SUM($BK$139:$BK$140)</f>
        <v>0</v>
      </c>
    </row>
    <row r="139" spans="2:65" s="140" customFormat="1" ht="15.75" customHeight="1">
      <c r="B139" s="141"/>
      <c r="C139" s="208" t="s">
        <v>169</v>
      </c>
      <c r="D139" s="208" t="s">
        <v>135</v>
      </c>
      <c r="E139" s="209" t="s">
        <v>468</v>
      </c>
      <c r="F139" s="210" t="s">
        <v>469</v>
      </c>
      <c r="G139" s="211" t="s">
        <v>479</v>
      </c>
      <c r="H139" s="223">
        <v>1</v>
      </c>
      <c r="I139" s="229"/>
      <c r="J139" s="213">
        <f>ROUND($I$139*$H$139,2)</f>
        <v>0</v>
      </c>
      <c r="K139" s="210"/>
      <c r="L139" s="141"/>
      <c r="M139" s="214"/>
      <c r="N139" s="215" t="s">
        <v>44</v>
      </c>
      <c r="Q139" s="216">
        <v>0</v>
      </c>
      <c r="R139" s="216">
        <f>$Q$139*$H$139</f>
        <v>0</v>
      </c>
      <c r="S139" s="216">
        <v>0</v>
      </c>
      <c r="T139" s="217">
        <f>$S$139*$H$139</f>
        <v>0</v>
      </c>
      <c r="AR139" s="136" t="s">
        <v>140</v>
      </c>
      <c r="AT139" s="136" t="s">
        <v>135</v>
      </c>
      <c r="AU139" s="136" t="s">
        <v>80</v>
      </c>
      <c r="AY139" s="140" t="s">
        <v>132</v>
      </c>
      <c r="BE139" s="218">
        <f>IF($N$139="základní",$J$139,0)</f>
        <v>0</v>
      </c>
      <c r="BF139" s="218">
        <f>IF($N$139="snížená",$J$139,0)</f>
        <v>0</v>
      </c>
      <c r="BG139" s="218">
        <f>IF($N$139="zákl. přenesená",$J$139,0)</f>
        <v>0</v>
      </c>
      <c r="BH139" s="218">
        <f>IF($N$139="sníž. přenesená",$J$139,0)</f>
        <v>0</v>
      </c>
      <c r="BI139" s="218">
        <f>IF($N$139="nulová",$J$139,0)</f>
        <v>0</v>
      </c>
      <c r="BJ139" s="136" t="s">
        <v>22</v>
      </c>
      <c r="BK139" s="218">
        <f>ROUND($I$139*$H$139,2)</f>
        <v>0</v>
      </c>
      <c r="BL139" s="136" t="s">
        <v>140</v>
      </c>
      <c r="BM139" s="136" t="s">
        <v>439</v>
      </c>
    </row>
    <row r="140" spans="2:47" s="140" customFormat="1" ht="16.5" customHeight="1">
      <c r="B140" s="141"/>
      <c r="D140" s="219" t="s">
        <v>141</v>
      </c>
      <c r="F140" s="220" t="s">
        <v>469</v>
      </c>
      <c r="H140" s="224"/>
      <c r="I140" s="230"/>
      <c r="L140" s="141"/>
      <c r="M140" s="221"/>
      <c r="T140" s="222"/>
      <c r="AT140" s="140" t="s">
        <v>141</v>
      </c>
      <c r="AU140" s="140" t="s">
        <v>80</v>
      </c>
    </row>
    <row r="141" spans="2:63" s="197" customFormat="1" ht="37.5" customHeight="1">
      <c r="B141" s="198"/>
      <c r="D141" s="199" t="s">
        <v>72</v>
      </c>
      <c r="E141" s="200" t="s">
        <v>397</v>
      </c>
      <c r="F141" s="200" t="s">
        <v>398</v>
      </c>
      <c r="H141" s="225"/>
      <c r="I141" s="231"/>
      <c r="J141" s="201">
        <f>$BK$141</f>
        <v>0</v>
      </c>
      <c r="L141" s="198"/>
      <c r="M141" s="202"/>
      <c r="P141" s="203">
        <f>$P$142</f>
        <v>0</v>
      </c>
      <c r="R141" s="203">
        <f>$R$142</f>
        <v>0</v>
      </c>
      <c r="T141" s="204">
        <f>$T$142</f>
        <v>0</v>
      </c>
      <c r="AR141" s="199" t="s">
        <v>22</v>
      </c>
      <c r="AT141" s="199" t="s">
        <v>72</v>
      </c>
      <c r="AU141" s="199" t="s">
        <v>73</v>
      </c>
      <c r="AY141" s="199" t="s">
        <v>132</v>
      </c>
      <c r="BK141" s="205">
        <f>$BK$142</f>
        <v>0</v>
      </c>
    </row>
    <row r="142" spans="2:63" s="197" customFormat="1" ht="21" customHeight="1">
      <c r="B142" s="198"/>
      <c r="D142" s="199" t="s">
        <v>72</v>
      </c>
      <c r="E142" s="206" t="s">
        <v>466</v>
      </c>
      <c r="F142" s="206" t="s">
        <v>467</v>
      </c>
      <c r="H142" s="225"/>
      <c r="I142" s="231"/>
      <c r="J142" s="207">
        <f>$BK$142</f>
        <v>0</v>
      </c>
      <c r="L142" s="198"/>
      <c r="M142" s="202"/>
      <c r="P142" s="203">
        <f>SUM($P$143:$P$144)</f>
        <v>0</v>
      </c>
      <c r="R142" s="203">
        <f>SUM($R$143:$R$144)</f>
        <v>0</v>
      </c>
      <c r="T142" s="204">
        <f>SUM($T$143:$T$144)</f>
        <v>0</v>
      </c>
      <c r="AR142" s="199" t="s">
        <v>22</v>
      </c>
      <c r="AT142" s="199" t="s">
        <v>72</v>
      </c>
      <c r="AU142" s="199" t="s">
        <v>22</v>
      </c>
      <c r="AY142" s="199" t="s">
        <v>132</v>
      </c>
      <c r="BK142" s="205">
        <f>SUM($BK$143:$BK$144)</f>
        <v>0</v>
      </c>
    </row>
    <row r="143" spans="2:65" s="140" customFormat="1" ht="15.75" customHeight="1">
      <c r="B143" s="141"/>
      <c r="C143" s="208" t="s">
        <v>27</v>
      </c>
      <c r="D143" s="208" t="s">
        <v>135</v>
      </c>
      <c r="E143" s="209" t="s">
        <v>468</v>
      </c>
      <c r="F143" s="210" t="s">
        <v>469</v>
      </c>
      <c r="G143" s="211" t="s">
        <v>479</v>
      </c>
      <c r="H143" s="223">
        <v>1</v>
      </c>
      <c r="I143" s="229"/>
      <c r="J143" s="213">
        <f>ROUND($I$143*$H$143,2)</f>
        <v>0</v>
      </c>
      <c r="K143" s="210"/>
      <c r="L143" s="141"/>
      <c r="M143" s="214"/>
      <c r="N143" s="215" t="s">
        <v>44</v>
      </c>
      <c r="Q143" s="216">
        <v>0</v>
      </c>
      <c r="R143" s="216">
        <f>$Q$143*$H$143</f>
        <v>0</v>
      </c>
      <c r="S143" s="216">
        <v>0</v>
      </c>
      <c r="T143" s="217">
        <f>$S$143*$H$143</f>
        <v>0</v>
      </c>
      <c r="AR143" s="136" t="s">
        <v>140</v>
      </c>
      <c r="AT143" s="136" t="s">
        <v>135</v>
      </c>
      <c r="AU143" s="136" t="s">
        <v>80</v>
      </c>
      <c r="AY143" s="140" t="s">
        <v>132</v>
      </c>
      <c r="BE143" s="218">
        <f>IF($N$143="základní",$J$143,0)</f>
        <v>0</v>
      </c>
      <c r="BF143" s="218">
        <f>IF($N$143="snížená",$J$143,0)</f>
        <v>0</v>
      </c>
      <c r="BG143" s="218">
        <f>IF($N$143="zákl. přenesená",$J$143,0)</f>
        <v>0</v>
      </c>
      <c r="BH143" s="218">
        <f>IF($N$143="sníž. přenesená",$J$143,0)</f>
        <v>0</v>
      </c>
      <c r="BI143" s="218">
        <f>IF($N$143="nulová",$J$143,0)</f>
        <v>0</v>
      </c>
      <c r="BJ143" s="136" t="s">
        <v>22</v>
      </c>
      <c r="BK143" s="218">
        <f>ROUND($I$143*$H$143,2)</f>
        <v>0</v>
      </c>
      <c r="BL143" s="136" t="s">
        <v>140</v>
      </c>
      <c r="BM143" s="136" t="s">
        <v>470</v>
      </c>
    </row>
    <row r="144" spans="2:47" s="140" customFormat="1" ht="16.5" customHeight="1">
      <c r="B144" s="141"/>
      <c r="D144" s="219" t="s">
        <v>141</v>
      </c>
      <c r="F144" s="220" t="s">
        <v>469</v>
      </c>
      <c r="H144" s="224"/>
      <c r="I144" s="230"/>
      <c r="L144" s="141"/>
      <c r="M144" s="221"/>
      <c r="T144" s="222"/>
      <c r="AT144" s="140" t="s">
        <v>141</v>
      </c>
      <c r="AU144" s="140" t="s">
        <v>80</v>
      </c>
    </row>
    <row r="145" spans="2:63" s="197" customFormat="1" ht="37.5" customHeight="1">
      <c r="B145" s="198"/>
      <c r="D145" s="199" t="s">
        <v>72</v>
      </c>
      <c r="E145" s="200" t="s">
        <v>420</v>
      </c>
      <c r="F145" s="200" t="s">
        <v>421</v>
      </c>
      <c r="H145" s="225"/>
      <c r="I145" s="231"/>
      <c r="J145" s="201">
        <f>$BK$145</f>
        <v>0</v>
      </c>
      <c r="L145" s="198"/>
      <c r="M145" s="202"/>
      <c r="P145" s="203">
        <f>$P$146</f>
        <v>0</v>
      </c>
      <c r="R145" s="203">
        <f>$R$146</f>
        <v>0</v>
      </c>
      <c r="T145" s="204">
        <f>$T$146</f>
        <v>0</v>
      </c>
      <c r="AR145" s="199" t="s">
        <v>22</v>
      </c>
      <c r="AT145" s="199" t="s">
        <v>72</v>
      </c>
      <c r="AU145" s="199" t="s">
        <v>73</v>
      </c>
      <c r="AY145" s="199" t="s">
        <v>132</v>
      </c>
      <c r="BK145" s="205">
        <f>$BK$146</f>
        <v>0</v>
      </c>
    </row>
    <row r="146" spans="2:63" s="197" customFormat="1" ht="21" customHeight="1">
      <c r="B146" s="198"/>
      <c r="D146" s="199" t="s">
        <v>72</v>
      </c>
      <c r="E146" s="206" t="s">
        <v>466</v>
      </c>
      <c r="F146" s="206" t="s">
        <v>467</v>
      </c>
      <c r="H146" s="225"/>
      <c r="I146" s="231"/>
      <c r="J146" s="207">
        <f>$BK$146</f>
        <v>0</v>
      </c>
      <c r="L146" s="198"/>
      <c r="M146" s="202"/>
      <c r="P146" s="203">
        <f>SUM($P$147:$P$148)</f>
        <v>0</v>
      </c>
      <c r="R146" s="203">
        <f>SUM($R$147:$R$148)</f>
        <v>0</v>
      </c>
      <c r="T146" s="204">
        <f>SUM($T$147:$T$148)</f>
        <v>0</v>
      </c>
      <c r="AR146" s="199" t="s">
        <v>22</v>
      </c>
      <c r="AT146" s="199" t="s">
        <v>72</v>
      </c>
      <c r="AU146" s="199" t="s">
        <v>22</v>
      </c>
      <c r="AY146" s="199" t="s">
        <v>132</v>
      </c>
      <c r="BK146" s="205">
        <f>SUM($BK$147:$BK$148)</f>
        <v>0</v>
      </c>
    </row>
    <row r="147" spans="2:65" s="140" customFormat="1" ht="15.75" customHeight="1">
      <c r="B147" s="141"/>
      <c r="C147" s="208" t="s">
        <v>178</v>
      </c>
      <c r="D147" s="208" t="s">
        <v>135</v>
      </c>
      <c r="E147" s="209" t="s">
        <v>468</v>
      </c>
      <c r="F147" s="210" t="s">
        <v>469</v>
      </c>
      <c r="G147" s="211" t="s">
        <v>479</v>
      </c>
      <c r="H147" s="223">
        <v>1</v>
      </c>
      <c r="I147" s="229"/>
      <c r="J147" s="213">
        <f>ROUND($I$147*$H$147,2)</f>
        <v>0</v>
      </c>
      <c r="K147" s="210"/>
      <c r="L147" s="141"/>
      <c r="M147" s="214"/>
      <c r="N147" s="215" t="s">
        <v>44</v>
      </c>
      <c r="Q147" s="216">
        <v>0</v>
      </c>
      <c r="R147" s="216">
        <f>$Q$147*$H$147</f>
        <v>0</v>
      </c>
      <c r="S147" s="216">
        <v>0</v>
      </c>
      <c r="T147" s="217">
        <f>$S$147*$H$147</f>
        <v>0</v>
      </c>
      <c r="AR147" s="136" t="s">
        <v>140</v>
      </c>
      <c r="AT147" s="136" t="s">
        <v>135</v>
      </c>
      <c r="AU147" s="136" t="s">
        <v>80</v>
      </c>
      <c r="AY147" s="140" t="s">
        <v>132</v>
      </c>
      <c r="BE147" s="218">
        <f>IF($N$147="základní",$J$147,0)</f>
        <v>0</v>
      </c>
      <c r="BF147" s="218">
        <f>IF($N$147="snížená",$J$147,0)</f>
        <v>0</v>
      </c>
      <c r="BG147" s="218">
        <f>IF($N$147="zákl. přenesená",$J$147,0)</f>
        <v>0</v>
      </c>
      <c r="BH147" s="218">
        <f>IF($N$147="sníž. přenesená",$J$147,0)</f>
        <v>0</v>
      </c>
      <c r="BI147" s="218">
        <f>IF($N$147="nulová",$J$147,0)</f>
        <v>0</v>
      </c>
      <c r="BJ147" s="136" t="s">
        <v>22</v>
      </c>
      <c r="BK147" s="218">
        <f>ROUND($I$147*$H$147,2)</f>
        <v>0</v>
      </c>
      <c r="BL147" s="136" t="s">
        <v>140</v>
      </c>
      <c r="BM147" s="136" t="s">
        <v>471</v>
      </c>
    </row>
    <row r="148" spans="2:47" s="140" customFormat="1" ht="16.5" customHeight="1">
      <c r="B148" s="141"/>
      <c r="D148" s="219" t="s">
        <v>141</v>
      </c>
      <c r="F148" s="220" t="s">
        <v>469</v>
      </c>
      <c r="L148" s="141"/>
      <c r="M148" s="226"/>
      <c r="N148" s="227"/>
      <c r="O148" s="227"/>
      <c r="P148" s="227"/>
      <c r="Q148" s="227"/>
      <c r="R148" s="227"/>
      <c r="S148" s="227"/>
      <c r="T148" s="228"/>
      <c r="AT148" s="140" t="s">
        <v>141</v>
      </c>
      <c r="AU148" s="140" t="s">
        <v>80</v>
      </c>
    </row>
    <row r="149" spans="2:12" s="140" customFormat="1" ht="7.5" customHeight="1">
      <c r="B149" s="163"/>
      <c r="C149" s="164"/>
      <c r="D149" s="164"/>
      <c r="E149" s="164"/>
      <c r="F149" s="164"/>
      <c r="G149" s="164"/>
      <c r="H149" s="164"/>
      <c r="I149" s="164"/>
      <c r="J149" s="164"/>
      <c r="K149" s="164"/>
      <c r="L149" s="141"/>
    </row>
  </sheetData>
  <sheetProtection password="CC55" sheet="1"/>
  <autoFilter ref="C103:K103"/>
  <mergeCells count="12">
    <mergeCell ref="E51:H51"/>
    <mergeCell ref="E92:H92"/>
    <mergeCell ref="E94:H94"/>
    <mergeCell ref="E96:H96"/>
    <mergeCell ref="E11:H11"/>
    <mergeCell ref="E26:H26"/>
    <mergeCell ref="E47:H47"/>
    <mergeCell ref="E49:H49"/>
    <mergeCell ref="G1:H1"/>
    <mergeCell ref="L2:V2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10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created xsi:type="dcterms:W3CDTF">2014-12-16T12:02:07Z</dcterms:created>
  <dcterms:modified xsi:type="dcterms:W3CDTF">2014-12-16T12:03:10Z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