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403 - Úprava veřejného..." sheetId="2" r:id="rId2"/>
    <sheet name="SO 403a - Vedlejší a osta..." sheetId="3" r:id="rId3"/>
  </sheets>
  <definedNames>
    <definedName name="_xlnm._FilterDatabase" localSheetId="1" hidden="1">'SO 403 - Úprava veřejného...'!$C$83:$K$83</definedName>
    <definedName name="_xlnm._FilterDatabase" localSheetId="2" hidden="1">'SO 403a - Vedlejší a osta...'!$C$83:$K$83</definedName>
    <definedName name="_xlnm.Print_Titles" localSheetId="0">'Rekapitulace stavby'!$49:$49</definedName>
    <definedName name="_xlnm.Print_Titles" localSheetId="1">'SO 403 - Úprava veřejného...'!$83:$83</definedName>
    <definedName name="_xlnm.Print_Titles" localSheetId="2">'SO 403a - Vedlejší a osta...'!$83:$83</definedName>
    <definedName name="_xlnm.Print_Area" localSheetId="0">'Rekapitulace stavby'!$D$4:$AO$33,'Rekapitulace stavby'!$C$39:$AQ$55</definedName>
    <definedName name="_xlnm.Print_Area" localSheetId="1">'SO 403 - Úprava veřejného...'!$C$4:$J$38,'SO 403 - Úprava veřejného...'!$C$44:$J$63,'SO 403 - Úprava veřejného...'!$C$69:$K$163</definedName>
    <definedName name="_xlnm.Print_Area" localSheetId="2">'SO 403a - Vedlejší a osta...'!$C$4:$J$38,'SO 403a - Vedlejší a osta...'!$C$44:$J$63,'SO 403a - Vedlejší a osta...'!$C$69:$K$88</definedName>
  </definedNames>
  <calcPr fullCalcOnLoad="1"/>
</workbook>
</file>

<file path=xl/sharedStrings.xml><?xml version="1.0" encoding="utf-8"?>
<sst xmlns="http://schemas.openxmlformats.org/spreadsheetml/2006/main" count="1003" uniqueCount="275">
  <si>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</si>
  <si>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</si>
  <si>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</si>
  <si>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</si>
  <si>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</si>
  <si>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</si>
  <si>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</si>
  <si>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</si>
  <si>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</si>
  <si>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</si>
  <si>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</si>
  <si>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</si>
  <si>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</si>
  <si>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</si>
  <si>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</si>
  <si>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</si>
  <si>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</si>
  <si>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</si>
  <si>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</si>
  <si>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</si>
  <si>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</si>
  <si>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</si>
  <si>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</si>
  <si>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</si>
  <si>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</si>
  <si>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</si>
  <si>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01.09.2014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</si>
  <si>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</si>
  <si>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</si>
  <si>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</si>
  <si>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</si>
  <si>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</si>
  <si>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</si>
  <si>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</si>
  <si>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</si>
  <si>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</si>
  <si>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</si>
  <si>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</si>
  <si>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</si>
  <si>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 xml:space="preserve">Výměry jednotlivých položek jsou převzaty z Technické zprávy.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</si>
  <si>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</si>
  <si>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</si>
  <si>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</si>
  <si>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</si>
  <si>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</si>
  <si>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</si>
  <si>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</si>
  <si>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</si>
  <si>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</si>
  <si>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</si>
  <si>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</si>
  <si>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</si>
  <si>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</si>
  <si>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</si>
  <si>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</si>
  <si>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</si>
  <si>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</si>
  <si>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</si>
  <si>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</si>
  <si>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</si>
  <si>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</si>
  <si>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</si>
  <si>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</si>
  <si>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</si>
  <si>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</si>
  <si>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</si>
  <si>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</si>
  <si>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</si>
  <si>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</si>
  <si>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</si>
  <si>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</si>
  <si>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</si>
  <si>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</si>
  <si>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</si>
  <si>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</si>
  <si>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</si>
  <si>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</si>
  <si>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</si>
  <si>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403</t>
  </si>
  <si>
    <t>SO 403 - Úprava veřejného osvětlení</t>
  </si>
  <si>
    <t>STA</t>
  </si>
  <si>
    <t>{D14AC62C-93B9-4F80-8DDB-0B6D6DA75768}</t>
  </si>
  <si>
    <t>2</t>
  </si>
  <si>
    <t>Úprava veřejného osvětlení</t>
  </si>
  <si>
    <t>Soupis</t>
  </si>
  <si>
    <t>{366A359E-788B-4794-882F-4E691F8FBC75}</t>
  </si>
  <si>
    <t>SO 403a</t>
  </si>
  <si>
    <t>Vedlejší a ostatní náklady</t>
  </si>
  <si>
    <t>{5742A56D-6990-40D0-ACAB-1D55FF6D9D16}</t>
  </si>
  <si>
    <t>Zpět na list:</t>
  </si>
  <si>
    <t>KRYCÍ LIST SOUPISU</t>
  </si>
  <si>
    <t>Objekt:</t>
  </si>
  <si>
    <t>SO 403 - SO 403 - Úprava veřejného osvětlení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</si>
  <si>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</si>
  <si>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</si>
  <si>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</si>
  <si>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</si>
  <si>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</si>
  <si>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</si>
  <si>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M21 - Elektromontáže</t>
  </si>
  <si>
    <t>M46 - Zemní práce při montážích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</si>
  <si>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</si>
  <si>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</si>
  <si>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</si>
  <si>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</si>
  <si>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</si>
  <si>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</si>
  <si>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</si>
  <si>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</si>
  <si>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</si>
  <si>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</si>
  <si>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</si>
  <si>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</si>
  <si>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</si>
  <si>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</si>
  <si>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</si>
  <si>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M21</t>
  </si>
  <si>
    <t>Elektromontáže</t>
  </si>
  <si>
    <t>ROZPOCET</t>
  </si>
  <si>
    <t>K</t>
  </si>
  <si>
    <t>210010006RT1</t>
  </si>
  <si>
    <t>...trubka ohebná, PVC, uložená pod omítku, průměr 48 mm, mech.pevnost 125 N/5 cm, včetně dodávky materiálu, včetně dodávky trubky PVC 2348 RTS</t>
  </si>
  <si>
    <t>m</t>
  </si>
  <si>
    <t>4</t>
  </si>
  <si>
    <t>PP</t>
  </si>
  <si>
    <t>210100251R00</t>
  </si>
  <si>
    <t>Ukončení celoplast. kabelů zákl./pás.do 4x10 mm2 RTS</t>
  </si>
  <si>
    <t>kus</t>
  </si>
  <si>
    <t>3</t>
  </si>
  <si>
    <t>210100252R00</t>
  </si>
  <si>
    <t>Ukončení celoplast. kabelů zákl./pás.do 4x25 mm2 RTS</t>
  </si>
  <si>
    <t>210191508</t>
  </si>
  <si>
    <t xml:space="preserve">Montáž skříní rozpojovacích </t>
  </si>
  <si>
    <t>64</t>
  </si>
  <si>
    <t>-82225422</t>
  </si>
  <si>
    <t>5</t>
  </si>
  <si>
    <t>M</t>
  </si>
  <si>
    <t>357118010</t>
  </si>
  <si>
    <t>skříň rozpojovací</t>
  </si>
  <si>
    <t>128</t>
  </si>
  <si>
    <t>668101430</t>
  </si>
  <si>
    <t>rozpojovací skříň dle požadavků VO - Technických služeb města Mostu</t>
  </si>
  <si>
    <t>6</t>
  </si>
  <si>
    <t>210220023</t>
  </si>
  <si>
    <t>Montáž uzemňovacího vedení vodičů FeZn pomocí svorek v zemi drátem do 10 mm</t>
  </si>
  <si>
    <t>-94347457</t>
  </si>
  <si>
    <t>Montáž uzemňovacího vedení s upevněním, propojením a připojením pomocí svorek v zemi s izolací spojů vodičů FeZn drátem nebo lanem průměru do 10 mm</t>
  </si>
  <si>
    <t>7</t>
  </si>
  <si>
    <t>354410730</t>
  </si>
  <si>
    <t>drát průměr 10 mm FeZn</t>
  </si>
  <si>
    <t>kg</t>
  </si>
  <si>
    <t>32</t>
  </si>
  <si>
    <t>16</t>
  </si>
  <si>
    <t>-156639033</t>
  </si>
  <si>
    <t>součásti pro hromosvody a uzemňování vodiče  svodů dráty FeZn drát průměr 10 mm FeZn  1 kg=1,61m</t>
  </si>
  <si>
    <t>P</t>
  </si>
  <si>
    <t>Poznámka k položce:
Hmotnost: 0,62 kg/m</t>
  </si>
  <si>
    <t>VV</t>
  </si>
  <si>
    <t>"1kg=1,61m" 157,0/1,61</t>
  </si>
  <si>
    <t>8</t>
  </si>
  <si>
    <t>210202011R00</t>
  </si>
  <si>
    <t>Svítidlo výbojkové 4442315 150W SHC na výložník RTS</t>
  </si>
  <si>
    <t>9</t>
  </si>
  <si>
    <t>34844550R</t>
  </si>
  <si>
    <t>svítidlo venkovní výložníkové; výbojkové; sodíková výbojka 150W; IP 54, IP 23; typ zdroje SHC; patice E40; tř.izolace I; příkon 169,0 W; proud 0,75 A; napěťová soustava 230 V, 50 Hz RTS</t>
  </si>
  <si>
    <t>-762197122</t>
  </si>
  <si>
    <t>210204011RS2</t>
  </si>
  <si>
    <t>Stožár osvětlovací ocelový délky do 12 m, včetně nákladů na autojeřáb RTS</t>
  </si>
  <si>
    <t>Poznámka k položce:
Montáž stožárů, jejich rozvoz po trase, postavení, vyrovnání a definitivní zajištění v základu.</t>
  </si>
  <si>
    <t>11</t>
  </si>
  <si>
    <t>31673531R</t>
  </si>
  <si>
    <t>stožár ocelový osvětlovací; stupňovitý-vícekrát odstupňovaný, paticový; zapuštěný do země; výška = 8,2 m; zapuštěná hloubka = 1,2 m; horní pr. 114 mm; spodní pr. 140 mm; výška celk. L = 9,4 m RTS</t>
  </si>
  <si>
    <t>1402809697</t>
  </si>
  <si>
    <t>12</t>
  </si>
  <si>
    <t>210204104RS2</t>
  </si>
  <si>
    <t>Výložník ocelový 1ramenný nad 35 kg, včetně nákladů na montážní plošinu RTS</t>
  </si>
  <si>
    <t>Poznámka k položce:
Montáž výložníku, jejich rozvoz po trase, postavení, vyrovnání a definitivní zajištění v poloze.</t>
  </si>
  <si>
    <t>13</t>
  </si>
  <si>
    <t>31677736R</t>
  </si>
  <si>
    <t>výložník počet ramen 1; obloukový; vnější průměr výložníku 76 mm; délka ramena 1 000 mm; poloměr ramene R 800 mm; povrch. úprava oboustranný žárový zinek RTS</t>
  </si>
  <si>
    <t>46375598</t>
  </si>
  <si>
    <t>14</t>
  </si>
  <si>
    <t>210204201R00</t>
  </si>
  <si>
    <t>Elektrovýzbroj stožáru pro 1 okruh RTS</t>
  </si>
  <si>
    <t>Poznámka k položce:
Montáž stožárové rozvodnice, montáže kabelu mezi rozvodnicí a vlastním svítidlem včetně jeho ukončení a zapojení v rozvodnici. U stožárů typu Ž je v položce zakalkulováno i zapojení dotykové spojky.</t>
  </si>
  <si>
    <t>31678610.AR</t>
  </si>
  <si>
    <t>rozvodnice stožárová RTS</t>
  </si>
  <si>
    <t>1267864662</t>
  </si>
  <si>
    <t>210220302RT1</t>
  </si>
  <si>
    <t>Svorka hromosvodová nad 2 šrouby /ST, SJ, SR, atd/, včetně dodávky svorky SR 2b Fe pro pásek 30x4 mm RTS</t>
  </si>
  <si>
    <t>17</t>
  </si>
  <si>
    <t>210810005RT1</t>
  </si>
  <si>
    <t>Kabel CYKY-m 750 V 3 x 1,5 mm2 volně uložený, včetně dodávky kabelu RTS</t>
  </si>
  <si>
    <t>18</t>
  </si>
  <si>
    <t>210810014RT1</t>
  </si>
  <si>
    <t>Kabel CYKY-m 750 V 4 x 16 mm2 volně uložený, včetně dodávky kabelu RTS</t>
  </si>
  <si>
    <t>19</t>
  </si>
  <si>
    <t>905      R01</t>
  </si>
  <si>
    <t>Hzs-revize provoz.souboru a st.obj., Revize RTS</t>
  </si>
  <si>
    <t>h</t>
  </si>
  <si>
    <t>20</t>
  </si>
  <si>
    <t>210 R001</t>
  </si>
  <si>
    <t>demontáž stožáru VO</t>
  </si>
  <si>
    <t>ks</t>
  </si>
  <si>
    <t>210 R002</t>
  </si>
  <si>
    <t>použití mechanizace</t>
  </si>
  <si>
    <t>hod</t>
  </si>
  <si>
    <t>M46</t>
  </si>
  <si>
    <t>Zemní práce při montážích</t>
  </si>
  <si>
    <t>22</t>
  </si>
  <si>
    <t>460010022RT2</t>
  </si>
  <si>
    <t>Vytýčení kabelové trasy podél silnice, délka trasy do 500 m RTS</t>
  </si>
  <si>
    <t>km</t>
  </si>
  <si>
    <t>23</t>
  </si>
  <si>
    <t>460030072RT2</t>
  </si>
  <si>
    <t>Bourání živičných povrchů tl. vrstvy 5 - 10 cm, v ploše do 5 - 10 m2 RTS</t>
  </si>
  <si>
    <t>m2</t>
  </si>
  <si>
    <t>24</t>
  </si>
  <si>
    <t>460030081RT2</t>
  </si>
  <si>
    <t>Řezání spáry v asfaltu nebo betonu, v tloušťce vrstvy do 5-8 cm RTS</t>
  </si>
  <si>
    <t>25</t>
  </si>
  <si>
    <t>460050703RT1</t>
  </si>
  <si>
    <t>Jáma do 2 m3 pro stožár veřejného osvětlení, hor.3, ruční výkop jámy RTS</t>
  </si>
  <si>
    <t>m3</t>
  </si>
  <si>
    <t>26</t>
  </si>
  <si>
    <t>460080101RT1</t>
  </si>
  <si>
    <t>Rozbourání betonového základu, vybourání betonu RTS</t>
  </si>
  <si>
    <t>27</t>
  </si>
  <si>
    <t>460200163RT2</t>
  </si>
  <si>
    <t>Výkop kabelové rýhy 35/80 cm  hor.3, ruční výkop rýhy RTS</t>
  </si>
  <si>
    <t>28</t>
  </si>
  <si>
    <t>460200303RT2</t>
  </si>
  <si>
    <t>Výkop kabelové rýhy 50/120 cm hor.3, ruční výkop rýhy RTS</t>
  </si>
  <si>
    <t>29</t>
  </si>
  <si>
    <t>460420354RT1</t>
  </si>
  <si>
    <t>Zřízení lože, kryt cihly na š. 60 cm, zásyp 5 cm, lože a zásyp ze štěrkopísku RTS</t>
  </si>
  <si>
    <t>30</t>
  </si>
  <si>
    <t>460490012RT1</t>
  </si>
  <si>
    <t>Zakrytí kabelu výstražnou folií PVC, šířka 33 cm, fólie PVC šířka 33 cm RTS</t>
  </si>
  <si>
    <t>31</t>
  </si>
  <si>
    <t>460510031RT1</t>
  </si>
  <si>
    <t>Kabelový prostup z plastových trub, D 110/6,3 mm, včetně dodávky trub RTS</t>
  </si>
  <si>
    <t>460570153R00</t>
  </si>
  <si>
    <t>Zához rýhy 35/70 cm, hornina třídy 3, se zhutněním RTS</t>
  </si>
  <si>
    <t>33</t>
  </si>
  <si>
    <t>460570303R00</t>
  </si>
  <si>
    <t>Zához rýhy 50/120 cm, hornina tř. 3, se zhutněním RTS</t>
  </si>
  <si>
    <t>34</t>
  </si>
  <si>
    <t>460600001RT2</t>
  </si>
  <si>
    <t>Naložení a odvoz zeminy do vzdálenosti 1km, odvoz na vzdálenost 1000 m RTS</t>
  </si>
  <si>
    <t>35</t>
  </si>
  <si>
    <t>460600002RT1</t>
  </si>
  <si>
    <t>Příplatek za odvoz za každých dalších 1000 m, nákladním automobilem RTS</t>
  </si>
  <si>
    <t>36</t>
  </si>
  <si>
    <t>460650016RT2</t>
  </si>
  <si>
    <t>Podkladová vrstva z betonu, z betonu prostého C 8/10 RTS</t>
  </si>
  <si>
    <t>SO 403a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</si>
  <si>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</si>
  <si>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</si>
  <si>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</si>
  <si>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</si>
  <si>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</si>
  <si>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</si>
  <si>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</si>
  <si>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</si>
  <si>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</si>
  <si>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-101938465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</si>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</sst>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0" fillId="17" borderId="0" xfId="36" applyFill="1" applyAlignment="1">
      <alignment horizontal="left" vertical="top"/>
    </xf>
    <xf numFmtId="0" fontId="51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17" borderId="0" xfId="0" applyFont="1" applyFill="1" applyAlignment="1" applyProtection="1">
      <alignment horizontal="left" vertical="top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50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18" borderId="36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EF3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C41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92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EF39.tmp" descr="D:\KROSplusData\System\Temp\radCEF3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C41D.tmp" descr="D:\KROSplusData\System\Temp\rad7C4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9249.tmp" descr="D:\KROSplusData\System\Temp\rad492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268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269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89" t="s">
        <v>6</v>
      </c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8" t="s">
        <v>15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Q5" s="12"/>
      <c r="BE5" s="94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9" t="s">
        <v>18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Q6" s="12"/>
      <c r="BE6" s="95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5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5"/>
      <c r="BS8" s="6" t="s">
        <v>27</v>
      </c>
    </row>
    <row r="9" spans="2:71" s="2" customFormat="1" ht="15" customHeight="1">
      <c r="B9" s="10"/>
      <c r="AQ9" s="12"/>
      <c r="BE9" s="95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5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5"/>
      <c r="BS11" s="6" t="s">
        <v>19</v>
      </c>
    </row>
    <row r="12" spans="2:71" s="2" customFormat="1" ht="7.5" customHeight="1">
      <c r="B12" s="10"/>
      <c r="AQ12" s="12"/>
      <c r="BE12" s="95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5"/>
      <c r="BS13" s="6" t="s">
        <v>19</v>
      </c>
    </row>
    <row r="14" spans="2:71" s="2" customFormat="1" ht="15.75" customHeight="1">
      <c r="B14" s="10"/>
      <c r="E14" s="100" t="s">
        <v>33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18" t="s">
        <v>31</v>
      </c>
      <c r="AN14" s="20" t="s">
        <v>33</v>
      </c>
      <c r="AQ14" s="12"/>
      <c r="BE14" s="95"/>
      <c r="BS14" s="6" t="s">
        <v>7</v>
      </c>
    </row>
    <row r="15" spans="2:71" s="2" customFormat="1" ht="7.5" customHeight="1">
      <c r="B15" s="10"/>
      <c r="AQ15" s="12"/>
      <c r="BE15" s="95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5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5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5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30" customHeight="1">
      <c r="B20" s="10"/>
      <c r="E20" s="101" t="s">
        <v>39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Q20" s="12"/>
      <c r="BE20" s="9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5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02">
        <f>ROUND($AG$51,2)</f>
        <v>0</v>
      </c>
      <c r="AL23" s="103"/>
      <c r="AM23" s="103"/>
      <c r="AN23" s="103"/>
      <c r="AO23" s="103"/>
      <c r="AQ23" s="25"/>
      <c r="BE23" s="96"/>
    </row>
    <row r="24" spans="2:57" s="6" customFormat="1" ht="7.5" customHeight="1">
      <c r="B24" s="22"/>
      <c r="AQ24" s="25"/>
      <c r="BE24" s="96"/>
    </row>
    <row r="25" spans="2:57" s="6" customFormat="1" ht="14.25" customHeight="1">
      <c r="B25" s="22"/>
      <c r="L25" s="104" t="s">
        <v>41</v>
      </c>
      <c r="M25" s="96"/>
      <c r="N25" s="96"/>
      <c r="O25" s="96"/>
      <c r="W25" s="104" t="s">
        <v>42</v>
      </c>
      <c r="X25" s="96"/>
      <c r="Y25" s="96"/>
      <c r="Z25" s="96"/>
      <c r="AA25" s="96"/>
      <c r="AB25" s="96"/>
      <c r="AC25" s="96"/>
      <c r="AD25" s="96"/>
      <c r="AE25" s="96"/>
      <c r="AK25" s="104" t="s">
        <v>43</v>
      </c>
      <c r="AL25" s="96"/>
      <c r="AM25" s="96"/>
      <c r="AN25" s="96"/>
      <c r="AO25" s="96"/>
      <c r="AQ25" s="25"/>
      <c r="BE25" s="96"/>
    </row>
    <row r="26" spans="2:57" s="6" customFormat="1" ht="15" customHeight="1">
      <c r="B26" s="26"/>
      <c r="D26" s="27" t="s">
        <v>44</v>
      </c>
      <c r="F26" s="27" t="s">
        <v>45</v>
      </c>
      <c r="L26" s="105">
        <v>0.21</v>
      </c>
      <c r="M26" s="97"/>
      <c r="N26" s="97"/>
      <c r="O26" s="97"/>
      <c r="W26" s="106">
        <f>ROUND($AZ$51,2)</f>
        <v>0</v>
      </c>
      <c r="X26" s="97"/>
      <c r="Y26" s="97"/>
      <c r="Z26" s="97"/>
      <c r="AA26" s="97"/>
      <c r="AB26" s="97"/>
      <c r="AC26" s="97"/>
      <c r="AD26" s="97"/>
      <c r="AE26" s="97"/>
      <c r="AK26" s="106">
        <f>ROUND($AV$51,2)</f>
        <v>0</v>
      </c>
      <c r="AL26" s="97"/>
      <c r="AM26" s="97"/>
      <c r="AN26" s="97"/>
      <c r="AO26" s="97"/>
      <c r="AQ26" s="28"/>
      <c r="BE26" s="97"/>
    </row>
    <row r="27" spans="2:57" s="6" customFormat="1" ht="15" customHeight="1">
      <c r="B27" s="26"/>
      <c r="F27" s="27" t="s">
        <v>46</v>
      </c>
      <c r="L27" s="105">
        <v>0.15</v>
      </c>
      <c r="M27" s="97"/>
      <c r="N27" s="97"/>
      <c r="O27" s="97"/>
      <c r="W27" s="106">
        <f>ROUND($BA$51,2)</f>
        <v>0</v>
      </c>
      <c r="X27" s="97"/>
      <c r="Y27" s="97"/>
      <c r="Z27" s="97"/>
      <c r="AA27" s="97"/>
      <c r="AB27" s="97"/>
      <c r="AC27" s="97"/>
      <c r="AD27" s="97"/>
      <c r="AE27" s="97"/>
      <c r="AK27" s="106">
        <f>ROUND($AW$51,2)</f>
        <v>0</v>
      </c>
      <c r="AL27" s="97"/>
      <c r="AM27" s="97"/>
      <c r="AN27" s="97"/>
      <c r="AO27" s="97"/>
      <c r="AQ27" s="28"/>
      <c r="BE27" s="97"/>
    </row>
    <row r="28" spans="2:57" s="6" customFormat="1" ht="15" customHeight="1" hidden="1">
      <c r="B28" s="26"/>
      <c r="F28" s="27" t="s">
        <v>47</v>
      </c>
      <c r="L28" s="105">
        <v>0.21</v>
      </c>
      <c r="M28" s="97"/>
      <c r="N28" s="97"/>
      <c r="O28" s="97"/>
      <c r="W28" s="106">
        <f>ROUND($BB$51,2)</f>
        <v>0</v>
      </c>
      <c r="X28" s="97"/>
      <c r="Y28" s="97"/>
      <c r="Z28" s="97"/>
      <c r="AA28" s="97"/>
      <c r="AB28" s="97"/>
      <c r="AC28" s="97"/>
      <c r="AD28" s="97"/>
      <c r="AE28" s="97"/>
      <c r="AK28" s="106">
        <v>0</v>
      </c>
      <c r="AL28" s="97"/>
      <c r="AM28" s="97"/>
      <c r="AN28" s="97"/>
      <c r="AO28" s="97"/>
      <c r="AQ28" s="28"/>
      <c r="BE28" s="97"/>
    </row>
    <row r="29" spans="2:57" s="6" customFormat="1" ht="15" customHeight="1" hidden="1">
      <c r="B29" s="26"/>
      <c r="F29" s="27" t="s">
        <v>48</v>
      </c>
      <c r="L29" s="105">
        <v>0.15</v>
      </c>
      <c r="M29" s="97"/>
      <c r="N29" s="97"/>
      <c r="O29" s="97"/>
      <c r="W29" s="106">
        <f>ROUND($BC$51,2)</f>
        <v>0</v>
      </c>
      <c r="X29" s="97"/>
      <c r="Y29" s="97"/>
      <c r="Z29" s="97"/>
      <c r="AA29" s="97"/>
      <c r="AB29" s="97"/>
      <c r="AC29" s="97"/>
      <c r="AD29" s="97"/>
      <c r="AE29" s="97"/>
      <c r="AK29" s="106">
        <v>0</v>
      </c>
      <c r="AL29" s="97"/>
      <c r="AM29" s="97"/>
      <c r="AN29" s="97"/>
      <c r="AO29" s="97"/>
      <c r="AQ29" s="28"/>
      <c r="BE29" s="97"/>
    </row>
    <row r="30" spans="2:57" s="6" customFormat="1" ht="15" customHeight="1" hidden="1">
      <c r="B30" s="26"/>
      <c r="F30" s="27" t="s">
        <v>49</v>
      </c>
      <c r="L30" s="105">
        <v>0</v>
      </c>
      <c r="M30" s="97"/>
      <c r="N30" s="97"/>
      <c r="O30" s="97"/>
      <c r="W30" s="106">
        <f>ROUND($BD$51,2)</f>
        <v>0</v>
      </c>
      <c r="X30" s="97"/>
      <c r="Y30" s="97"/>
      <c r="Z30" s="97"/>
      <c r="AA30" s="97"/>
      <c r="AB30" s="97"/>
      <c r="AC30" s="97"/>
      <c r="AD30" s="97"/>
      <c r="AE30" s="97"/>
      <c r="AK30" s="106">
        <v>0</v>
      </c>
      <c r="AL30" s="97"/>
      <c r="AM30" s="97"/>
      <c r="AN30" s="97"/>
      <c r="AO30" s="97"/>
      <c r="AQ30" s="28"/>
      <c r="BE30" s="97"/>
    </row>
    <row r="31" spans="2:57" s="6" customFormat="1" ht="7.5" customHeight="1">
      <c r="B31" s="22"/>
      <c r="AQ31" s="25"/>
      <c r="BE31" s="96"/>
    </row>
    <row r="32" spans="2:57" s="6" customFormat="1" ht="27" customHeight="1">
      <c r="B32" s="22"/>
      <c r="C32" s="29"/>
      <c r="D32" s="30" t="s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51</v>
      </c>
      <c r="U32" s="31"/>
      <c r="V32" s="31"/>
      <c r="W32" s="31"/>
      <c r="X32" s="107" t="s">
        <v>52</v>
      </c>
      <c r="Y32" s="108"/>
      <c r="Z32" s="108"/>
      <c r="AA32" s="108"/>
      <c r="AB32" s="108"/>
      <c r="AC32" s="31"/>
      <c r="AD32" s="31"/>
      <c r="AE32" s="31"/>
      <c r="AF32" s="31"/>
      <c r="AG32" s="31"/>
      <c r="AH32" s="31"/>
      <c r="AI32" s="31"/>
      <c r="AJ32" s="31"/>
      <c r="AK32" s="109">
        <f>ROUND(SUM($AK$23:$AK$30),2)</f>
        <v>0</v>
      </c>
      <c r="AL32" s="108"/>
      <c r="AM32" s="108"/>
      <c r="AN32" s="108"/>
      <c r="AO32" s="110"/>
      <c r="AP32" s="29"/>
      <c r="AQ32" s="33"/>
      <c r="BE32" s="96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11" t="str">
        <f>$K$6</f>
        <v>2720 Obnovení silnice III-2565 Most - Mariánské Radčice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12" t="str">
        <f>IF($AN$8="","",$AN$8)</f>
        <v>01.09.2014</v>
      </c>
      <c r="AN44" s="96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8" t="str">
        <f>IF($E$17="","",$E$17)</f>
        <v>Báňské projekty Teplice a.s.</v>
      </c>
      <c r="AN46" s="96"/>
      <c r="AO46" s="96"/>
      <c r="AP46" s="96"/>
      <c r="AR46" s="22"/>
      <c r="AS46" s="113" t="s">
        <v>54</v>
      </c>
      <c r="AT46" s="114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15"/>
      <c r="AT47" s="96"/>
      <c r="BD47" s="45"/>
    </row>
    <row r="48" spans="2:56" s="6" customFormat="1" ht="12" customHeight="1">
      <c r="B48" s="22"/>
      <c r="AR48" s="22"/>
      <c r="AS48" s="115"/>
      <c r="AT48" s="96"/>
      <c r="BD48" s="45"/>
    </row>
    <row r="49" spans="2:57" s="6" customFormat="1" ht="30" customHeight="1">
      <c r="B49" s="22"/>
      <c r="C49" s="93" t="s">
        <v>55</v>
      </c>
      <c r="D49" s="108"/>
      <c r="E49" s="108"/>
      <c r="F49" s="108"/>
      <c r="G49" s="108"/>
      <c r="H49" s="31"/>
      <c r="I49" s="116" t="s">
        <v>56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17" t="s">
        <v>57</v>
      </c>
      <c r="AH49" s="108"/>
      <c r="AI49" s="108"/>
      <c r="AJ49" s="108"/>
      <c r="AK49" s="108"/>
      <c r="AL49" s="108"/>
      <c r="AM49" s="108"/>
      <c r="AN49" s="116" t="s">
        <v>58</v>
      </c>
      <c r="AO49" s="108"/>
      <c r="AP49" s="108"/>
      <c r="AQ49" s="46" t="s">
        <v>59</v>
      </c>
      <c r="AR49" s="22"/>
      <c r="AS49" s="47" t="s">
        <v>60</v>
      </c>
      <c r="AT49" s="48" t="s">
        <v>61</v>
      </c>
      <c r="AU49" s="48" t="s">
        <v>62</v>
      </c>
      <c r="AV49" s="48" t="s">
        <v>63</v>
      </c>
      <c r="AW49" s="48" t="s">
        <v>64</v>
      </c>
      <c r="AX49" s="48" t="s">
        <v>65</v>
      </c>
      <c r="AY49" s="48" t="s">
        <v>66</v>
      </c>
      <c r="AZ49" s="48" t="s">
        <v>67</v>
      </c>
      <c r="BA49" s="48" t="s">
        <v>68</v>
      </c>
      <c r="BB49" s="48" t="s">
        <v>69</v>
      </c>
      <c r="BC49" s="48" t="s">
        <v>70</v>
      </c>
      <c r="BD49" s="49" t="s">
        <v>71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87">
        <f>ROUND($AG$52,2)</f>
        <v>0</v>
      </c>
      <c r="AH51" s="88"/>
      <c r="AI51" s="88"/>
      <c r="AJ51" s="88"/>
      <c r="AK51" s="88"/>
      <c r="AL51" s="88"/>
      <c r="AM51" s="88"/>
      <c r="AN51" s="87">
        <f>ROUND(SUM($AG$51,$AT$51),2)</f>
        <v>0</v>
      </c>
      <c r="AO51" s="88"/>
      <c r="AP51" s="88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73</v>
      </c>
      <c r="BT51" s="40" t="s">
        <v>74</v>
      </c>
      <c r="BU51" s="58" t="s">
        <v>75</v>
      </c>
      <c r="BV51" s="40" t="s">
        <v>76</v>
      </c>
      <c r="BW51" s="40" t="s">
        <v>5</v>
      </c>
      <c r="BX51" s="40" t="s">
        <v>77</v>
      </c>
    </row>
    <row r="52" spans="2:91" s="59" customFormat="1" ht="28.5" customHeight="1">
      <c r="B52" s="60"/>
      <c r="C52" s="61"/>
      <c r="D52" s="85" t="s">
        <v>78</v>
      </c>
      <c r="E52" s="86"/>
      <c r="F52" s="86"/>
      <c r="G52" s="86"/>
      <c r="H52" s="86"/>
      <c r="I52" s="61"/>
      <c r="J52" s="85" t="s">
        <v>79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18">
        <f>ROUND(SUM($AG$53:$AG$54),2)</f>
        <v>0</v>
      </c>
      <c r="AH52" s="119"/>
      <c r="AI52" s="119"/>
      <c r="AJ52" s="119"/>
      <c r="AK52" s="119"/>
      <c r="AL52" s="119"/>
      <c r="AM52" s="119"/>
      <c r="AN52" s="118">
        <f>ROUND(SUM($AG$52,$AT$52),2)</f>
        <v>0</v>
      </c>
      <c r="AO52" s="119"/>
      <c r="AP52" s="119"/>
      <c r="AQ52" s="62" t="s">
        <v>80</v>
      </c>
      <c r="AR52" s="60"/>
      <c r="AS52" s="63">
        <f>ROUND(SUM($AS$53:$AS$54),2)</f>
        <v>0</v>
      </c>
      <c r="AT52" s="64">
        <f>ROUND(SUM($AV$52:$AW$52),2)</f>
        <v>0</v>
      </c>
      <c r="AU52" s="65">
        <f>ROUND(SUM($AU$53:$AU$54),5)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ROUND(SUM($AZ$53:$AZ$54),2)</f>
        <v>0</v>
      </c>
      <c r="BA52" s="64">
        <f>ROUND(SUM($BA$53:$BA$54),2)</f>
        <v>0</v>
      </c>
      <c r="BB52" s="64">
        <f>ROUND(SUM($BB$53:$BB$54),2)</f>
        <v>0</v>
      </c>
      <c r="BC52" s="64">
        <f>ROUND(SUM($BC$53:$BC$54),2)</f>
        <v>0</v>
      </c>
      <c r="BD52" s="66">
        <f>ROUND(SUM($BD$53:$BD$54),2)</f>
        <v>0</v>
      </c>
      <c r="BS52" s="59" t="s">
        <v>73</v>
      </c>
      <c r="BT52" s="59" t="s">
        <v>22</v>
      </c>
      <c r="BU52" s="59" t="s">
        <v>75</v>
      </c>
      <c r="BV52" s="59" t="s">
        <v>76</v>
      </c>
      <c r="BW52" s="59" t="s">
        <v>81</v>
      </c>
      <c r="BX52" s="59" t="s">
        <v>5</v>
      </c>
      <c r="CM52" s="59" t="s">
        <v>82</v>
      </c>
    </row>
    <row r="53" spans="1:76" s="67" customFormat="1" ht="23.25" customHeight="1">
      <c r="A53" s="80" t="s">
        <v>270</v>
      </c>
      <c r="B53" s="68"/>
      <c r="C53" s="69"/>
      <c r="D53" s="69"/>
      <c r="E53" s="92" t="s">
        <v>78</v>
      </c>
      <c r="F53" s="91"/>
      <c r="G53" s="91"/>
      <c r="H53" s="91"/>
      <c r="I53" s="91"/>
      <c r="J53" s="69"/>
      <c r="K53" s="92" t="s">
        <v>83</v>
      </c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0">
        <f>'SO 403 - Úprava veřejného...'!$J$29</f>
        <v>0</v>
      </c>
      <c r="AH53" s="91"/>
      <c r="AI53" s="91"/>
      <c r="AJ53" s="91"/>
      <c r="AK53" s="91"/>
      <c r="AL53" s="91"/>
      <c r="AM53" s="91"/>
      <c r="AN53" s="90">
        <f>ROUND(SUM($AG$53,$AT$53),2)</f>
        <v>0</v>
      </c>
      <c r="AO53" s="91"/>
      <c r="AP53" s="91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403 - Úprava veřejného...'!$P$84</f>
        <v>0</v>
      </c>
      <c r="AV53" s="72">
        <f>'SO 403 - Úprava veřejného...'!$J$32</f>
        <v>0</v>
      </c>
      <c r="AW53" s="72">
        <f>'SO 403 - Úprava veřejného...'!$J$33</f>
        <v>0</v>
      </c>
      <c r="AX53" s="72">
        <f>'SO 403 - Úprava veřejného...'!$J$34</f>
        <v>0</v>
      </c>
      <c r="AY53" s="72">
        <f>'SO 403 - Úprava veřejného...'!$J$35</f>
        <v>0</v>
      </c>
      <c r="AZ53" s="72">
        <f>'SO 403 - Úprava veřejného...'!$F$32</f>
        <v>0</v>
      </c>
      <c r="BA53" s="72">
        <f>'SO 403 - Úprava veřejného...'!$F$33</f>
        <v>0</v>
      </c>
      <c r="BB53" s="72">
        <f>'SO 403 - Úprava veřejného...'!$F$34</f>
        <v>0</v>
      </c>
      <c r="BC53" s="72">
        <f>'SO 403 - Úprava veřejného...'!$F$35</f>
        <v>0</v>
      </c>
      <c r="BD53" s="74">
        <f>'SO 403 - Úprava veřejného...'!$F$36</f>
        <v>0</v>
      </c>
      <c r="BT53" s="67" t="s">
        <v>82</v>
      </c>
      <c r="BV53" s="67" t="s">
        <v>76</v>
      </c>
      <c r="BW53" s="67" t="s">
        <v>85</v>
      </c>
      <c r="BX53" s="67" t="s">
        <v>81</v>
      </c>
    </row>
    <row r="54" spans="1:76" s="67" customFormat="1" ht="23.25" customHeight="1">
      <c r="A54" s="80" t="s">
        <v>270</v>
      </c>
      <c r="B54" s="68"/>
      <c r="C54" s="69"/>
      <c r="D54" s="69"/>
      <c r="E54" s="92" t="s">
        <v>86</v>
      </c>
      <c r="F54" s="91"/>
      <c r="G54" s="91"/>
      <c r="H54" s="91"/>
      <c r="I54" s="91"/>
      <c r="J54" s="69"/>
      <c r="K54" s="92" t="s">
        <v>87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0">
        <f>'SO 403a - Vedlejší a osta...'!$J$29</f>
        <v>0</v>
      </c>
      <c r="AH54" s="91"/>
      <c r="AI54" s="91"/>
      <c r="AJ54" s="91"/>
      <c r="AK54" s="91"/>
      <c r="AL54" s="91"/>
      <c r="AM54" s="91"/>
      <c r="AN54" s="90">
        <f>ROUND(SUM($AG$54,$AT$54),2)</f>
        <v>0</v>
      </c>
      <c r="AO54" s="91"/>
      <c r="AP54" s="91"/>
      <c r="AQ54" s="70" t="s">
        <v>84</v>
      </c>
      <c r="AR54" s="68"/>
      <c r="AS54" s="75">
        <v>0</v>
      </c>
      <c r="AT54" s="76">
        <f>ROUND(SUM($AV$54:$AW$54),2)</f>
        <v>0</v>
      </c>
      <c r="AU54" s="77">
        <f>'SO 403a - Vedlejší a osta...'!$P$84</f>
        <v>0</v>
      </c>
      <c r="AV54" s="76">
        <f>'SO 403a - Vedlejší a osta...'!$J$32</f>
        <v>0</v>
      </c>
      <c r="AW54" s="76">
        <f>'SO 403a - Vedlejší a osta...'!$J$33</f>
        <v>0</v>
      </c>
      <c r="AX54" s="76">
        <f>'SO 403a - Vedlejší a osta...'!$J$34</f>
        <v>0</v>
      </c>
      <c r="AY54" s="76">
        <f>'SO 403a - Vedlejší a osta...'!$J$35</f>
        <v>0</v>
      </c>
      <c r="AZ54" s="76">
        <f>'SO 403a - Vedlejší a osta...'!$F$32</f>
        <v>0</v>
      </c>
      <c r="BA54" s="76">
        <f>'SO 403a - Vedlejší a osta...'!$F$33</f>
        <v>0</v>
      </c>
      <c r="BB54" s="76">
        <f>'SO 403a - Vedlejší a osta...'!$F$34</f>
        <v>0</v>
      </c>
      <c r="BC54" s="76">
        <f>'SO 403a - Vedlejší a osta...'!$F$35</f>
        <v>0</v>
      </c>
      <c r="BD54" s="78">
        <f>'SO 403a - Vedlejší a osta...'!$F$36</f>
        <v>0</v>
      </c>
      <c r="BT54" s="67" t="s">
        <v>82</v>
      </c>
      <c r="BV54" s="67" t="s">
        <v>76</v>
      </c>
      <c r="BW54" s="67" t="s">
        <v>88</v>
      </c>
      <c r="BX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403 - Úprava veřejného...'!C2" tooltip="SO 403 - Úprava veřejného..." display="/"/>
    <hyperlink ref="A54" location="'SO 403a - Vedlejší a osta...'!C2" tooltip="SO 403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BM138" activePane="bottomLeft" state="frozen"/>
      <selection pane="topLeft" activeCell="A1" sqref="A1"/>
      <selection pane="bottomLeft" activeCell="I86" sqref="I86:I162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271</v>
      </c>
      <c r="G1" s="121" t="s">
        <v>272</v>
      </c>
      <c r="H1" s="121"/>
      <c r="I1" s="82"/>
      <c r="J1" s="84" t="s">
        <v>273</v>
      </c>
      <c r="K1" s="83" t="s">
        <v>89</v>
      </c>
      <c r="L1" s="84" t="s">
        <v>274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79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/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01.09.2014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40</v>
      </c>
      <c r="J29" s="151">
        <f>ROUND($J$84,2)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42</v>
      </c>
      <c r="I31" s="152" t="s">
        <v>41</v>
      </c>
      <c r="J31" s="152" t="s">
        <v>43</v>
      </c>
      <c r="K31" s="142"/>
    </row>
    <row r="32" spans="2:11" s="140" customFormat="1" ht="15" customHeight="1">
      <c r="B32" s="141"/>
      <c r="D32" s="153" t="s">
        <v>44</v>
      </c>
      <c r="E32" s="153" t="s">
        <v>45</v>
      </c>
      <c r="F32" s="154">
        <f>ROUND(SUM($BE$84:$BE$163),2)</f>
        <v>0</v>
      </c>
      <c r="I32" s="155">
        <v>0.21</v>
      </c>
      <c r="J32" s="154">
        <f>ROUND(SUM($BE$84:$BE$163)*$I$32,2)</f>
        <v>0</v>
      </c>
      <c r="K32" s="142"/>
    </row>
    <row r="33" spans="2:11" s="140" customFormat="1" ht="15" customHeight="1">
      <c r="B33" s="141"/>
      <c r="E33" s="153" t="s">
        <v>46</v>
      </c>
      <c r="F33" s="154">
        <f>ROUND(SUM($BF$84:$BF$163),2)</f>
        <v>0</v>
      </c>
      <c r="I33" s="155">
        <v>0.15</v>
      </c>
      <c r="J33" s="154">
        <f>ROUND(SUM($BF$84:$BF$163)*$I$33,2)</f>
        <v>0</v>
      </c>
      <c r="K33" s="142"/>
    </row>
    <row r="34" spans="2:11" s="140" customFormat="1" ht="15" customHeight="1" hidden="1">
      <c r="B34" s="141"/>
      <c r="E34" s="153" t="s">
        <v>47</v>
      </c>
      <c r="F34" s="154">
        <f>ROUND(SUM($BG$84:$BG$163),2)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48</v>
      </c>
      <c r="F35" s="154">
        <f>ROUND(SUM($BH$84:$BH$163),2)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49</v>
      </c>
      <c r="F36" s="154">
        <f>ROUND(SUM($BI$84:$BI$163),2)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50</v>
      </c>
      <c r="E38" s="158"/>
      <c r="F38" s="158"/>
      <c r="G38" s="159" t="s">
        <v>51</v>
      </c>
      <c r="H38" s="160" t="s">
        <v>52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94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403 - Úprava veřejného osvětlení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01.09.2014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95</v>
      </c>
      <c r="D58" s="156"/>
      <c r="E58" s="156"/>
      <c r="F58" s="156"/>
      <c r="G58" s="156"/>
      <c r="H58" s="156"/>
      <c r="I58" s="156"/>
      <c r="J58" s="171" t="s">
        <v>96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97</v>
      </c>
      <c r="J60" s="151">
        <f>ROUND($J$84,2)</f>
        <v>0</v>
      </c>
      <c r="K60" s="142"/>
      <c r="AU60" s="140" t="s">
        <v>98</v>
      </c>
    </row>
    <row r="61" spans="2:11" s="174" customFormat="1" ht="25.5" customHeight="1">
      <c r="B61" s="175"/>
      <c r="D61" s="176" t="s">
        <v>99</v>
      </c>
      <c r="E61" s="176"/>
      <c r="F61" s="176"/>
      <c r="G61" s="176"/>
      <c r="H61" s="176"/>
      <c r="I61" s="176"/>
      <c r="J61" s="177">
        <f>ROUND($J$85,2)</f>
        <v>0</v>
      </c>
      <c r="K61" s="178"/>
    </row>
    <row r="62" spans="2:11" s="174" customFormat="1" ht="25.5" customHeight="1">
      <c r="B62" s="175"/>
      <c r="D62" s="176" t="s">
        <v>100</v>
      </c>
      <c r="E62" s="176"/>
      <c r="F62" s="176"/>
      <c r="G62" s="176"/>
      <c r="H62" s="176"/>
      <c r="I62" s="176"/>
      <c r="J62" s="177">
        <f>ROUND($J$133,2)</f>
        <v>0</v>
      </c>
      <c r="K62" s="178"/>
    </row>
    <row r="63" spans="2:11" s="140" customFormat="1" ht="22.5" customHeight="1">
      <c r="B63" s="141"/>
      <c r="K63" s="142"/>
    </row>
    <row r="64" spans="2:11" s="140" customFormat="1" ht="7.5" customHeight="1">
      <c r="B64" s="163"/>
      <c r="C64" s="164"/>
      <c r="D64" s="164"/>
      <c r="E64" s="164"/>
      <c r="F64" s="164"/>
      <c r="G64" s="164"/>
      <c r="H64" s="164"/>
      <c r="I64" s="164"/>
      <c r="J64" s="164"/>
      <c r="K64" s="165"/>
    </row>
    <row r="68" spans="2:12" s="140" customFormat="1" ht="7.5" customHeight="1"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41"/>
    </row>
    <row r="69" spans="2:12" s="140" customFormat="1" ht="37.5" customHeight="1">
      <c r="B69" s="141"/>
      <c r="C69" s="131" t="s">
        <v>101</v>
      </c>
      <c r="L69" s="141"/>
    </row>
    <row r="70" spans="2:12" s="140" customFormat="1" ht="7.5" customHeight="1">
      <c r="B70" s="141"/>
      <c r="L70" s="141"/>
    </row>
    <row r="71" spans="2:12" s="140" customFormat="1" ht="15" customHeight="1">
      <c r="B71" s="141"/>
      <c r="C71" s="134" t="s">
        <v>17</v>
      </c>
      <c r="L71" s="141"/>
    </row>
    <row r="72" spans="2:12" s="140" customFormat="1" ht="16.5" customHeight="1">
      <c r="B72" s="141"/>
      <c r="E72" s="135" t="str">
        <f>$E$7</f>
        <v>2720 Obnovení silnice III-2565 Most - Mariánské Radčice</v>
      </c>
      <c r="F72" s="144"/>
      <c r="G72" s="144"/>
      <c r="H72" s="144"/>
      <c r="L72" s="141"/>
    </row>
    <row r="73" spans="2:43" s="124" customFormat="1" ht="15.75" customHeight="1">
      <c r="B73" s="130"/>
      <c r="C73" s="134" t="s">
        <v>91</v>
      </c>
      <c r="L73" s="130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</row>
    <row r="74" spans="2:12" s="140" customFormat="1" ht="16.5" customHeight="1">
      <c r="B74" s="141"/>
      <c r="E74" s="135" t="s">
        <v>92</v>
      </c>
      <c r="F74" s="144"/>
      <c r="G74" s="144"/>
      <c r="H74" s="144"/>
      <c r="L74" s="141"/>
    </row>
    <row r="75" spans="2:12" s="140" customFormat="1" ht="15" customHeight="1">
      <c r="B75" s="141"/>
      <c r="C75" s="134" t="s">
        <v>93</v>
      </c>
      <c r="L75" s="141"/>
    </row>
    <row r="76" spans="2:12" s="140" customFormat="1" ht="19.5" customHeight="1">
      <c r="B76" s="141"/>
      <c r="E76" s="143" t="str">
        <f>$E$11</f>
        <v>SO 403 - Úprava veřejného osvětlení</v>
      </c>
      <c r="F76" s="144"/>
      <c r="G76" s="144"/>
      <c r="H76" s="144"/>
      <c r="L76" s="141"/>
    </row>
    <row r="77" spans="2:12" s="140" customFormat="1" ht="7.5" customHeight="1">
      <c r="B77" s="141"/>
      <c r="L77" s="141"/>
    </row>
    <row r="78" spans="2:12" s="140" customFormat="1" ht="18.75" customHeight="1">
      <c r="B78" s="141"/>
      <c r="C78" s="134" t="s">
        <v>23</v>
      </c>
      <c r="F78" s="145" t="str">
        <f>$F$14</f>
        <v> </v>
      </c>
      <c r="I78" s="134" t="s">
        <v>25</v>
      </c>
      <c r="J78" s="146" t="str">
        <f>IF($J$14="","",$J$14)</f>
        <v>01.09.2014</v>
      </c>
      <c r="L78" s="141"/>
    </row>
    <row r="79" spans="2:12" s="140" customFormat="1" ht="7.5" customHeight="1">
      <c r="B79" s="141"/>
      <c r="L79" s="141"/>
    </row>
    <row r="80" spans="2:12" s="140" customFormat="1" ht="15.75" customHeight="1">
      <c r="B80" s="141"/>
      <c r="C80" s="134" t="s">
        <v>28</v>
      </c>
      <c r="F80" s="145" t="str">
        <f>$E$17</f>
        <v>Statutární město Most</v>
      </c>
      <c r="I80" s="134" t="s">
        <v>35</v>
      </c>
      <c r="J80" s="145" t="str">
        <f>$E$23</f>
        <v>Báňské projekty Teplice a.s.</v>
      </c>
      <c r="L80" s="141"/>
    </row>
    <row r="81" spans="2:12" s="140" customFormat="1" ht="15" customHeight="1">
      <c r="B81" s="141"/>
      <c r="C81" s="134" t="s">
        <v>32</v>
      </c>
      <c r="F81" s="145">
        <f>IF($E$20="","",$E$20)</f>
      </c>
      <c r="L81" s="141"/>
    </row>
    <row r="82" spans="2:12" s="140" customFormat="1" ht="11.25" customHeight="1">
      <c r="B82" s="141"/>
      <c r="L82" s="141"/>
    </row>
    <row r="83" spans="2:20" s="179" customFormat="1" ht="30" customHeight="1">
      <c r="B83" s="180"/>
      <c r="C83" s="181" t="s">
        <v>102</v>
      </c>
      <c r="D83" s="182" t="s">
        <v>59</v>
      </c>
      <c r="E83" s="182" t="s">
        <v>55</v>
      </c>
      <c r="F83" s="182" t="s">
        <v>103</v>
      </c>
      <c r="G83" s="182" t="s">
        <v>104</v>
      </c>
      <c r="H83" s="182" t="s">
        <v>105</v>
      </c>
      <c r="I83" s="182" t="s">
        <v>106</v>
      </c>
      <c r="J83" s="182" t="s">
        <v>107</v>
      </c>
      <c r="K83" s="183" t="s">
        <v>108</v>
      </c>
      <c r="L83" s="180"/>
      <c r="M83" s="184" t="s">
        <v>109</v>
      </c>
      <c r="N83" s="185" t="s">
        <v>44</v>
      </c>
      <c r="O83" s="185" t="s">
        <v>110</v>
      </c>
      <c r="P83" s="185" t="s">
        <v>111</v>
      </c>
      <c r="Q83" s="185" t="s">
        <v>112</v>
      </c>
      <c r="R83" s="185" t="s">
        <v>113</v>
      </c>
      <c r="S83" s="185" t="s">
        <v>114</v>
      </c>
      <c r="T83" s="186" t="s">
        <v>115</v>
      </c>
    </row>
    <row r="84" spans="2:63" s="140" customFormat="1" ht="30" customHeight="1">
      <c r="B84" s="141"/>
      <c r="C84" s="173" t="s">
        <v>97</v>
      </c>
      <c r="J84" s="187">
        <f>$BK$84</f>
        <v>0</v>
      </c>
      <c r="L84" s="141"/>
      <c r="M84" s="188"/>
      <c r="N84" s="148"/>
      <c r="O84" s="148"/>
      <c r="P84" s="189">
        <f>$P$85+$P$133</f>
        <v>0</v>
      </c>
      <c r="Q84" s="148"/>
      <c r="R84" s="189">
        <f>$R$85+$R$133</f>
        <v>0.109516</v>
      </c>
      <c r="S84" s="148"/>
      <c r="T84" s="190">
        <f>$T$85+$T$133</f>
        <v>0</v>
      </c>
      <c r="AT84" s="140" t="s">
        <v>73</v>
      </c>
      <c r="AU84" s="140" t="s">
        <v>98</v>
      </c>
      <c r="BK84" s="191">
        <f>$BK$85+$BK$133</f>
        <v>0</v>
      </c>
    </row>
    <row r="85" spans="2:63" s="192" customFormat="1" ht="37.5" customHeight="1">
      <c r="B85" s="193"/>
      <c r="D85" s="194" t="s">
        <v>73</v>
      </c>
      <c r="E85" s="195" t="s">
        <v>116</v>
      </c>
      <c r="F85" s="195" t="s">
        <v>117</v>
      </c>
      <c r="J85" s="196">
        <f>$BK$85</f>
        <v>0</v>
      </c>
      <c r="L85" s="193"/>
      <c r="M85" s="197"/>
      <c r="P85" s="198">
        <f>SUM($P$86:$P$132)</f>
        <v>0</v>
      </c>
      <c r="R85" s="198">
        <f>SUM($R$86:$R$132)</f>
        <v>0.109516</v>
      </c>
      <c r="T85" s="199">
        <f>SUM($T$86:$T$132)</f>
        <v>0</v>
      </c>
      <c r="AR85" s="194" t="s">
        <v>22</v>
      </c>
      <c r="AT85" s="194" t="s">
        <v>73</v>
      </c>
      <c r="AU85" s="194" t="s">
        <v>74</v>
      </c>
      <c r="AY85" s="194" t="s">
        <v>118</v>
      </c>
      <c r="BK85" s="200">
        <f>SUM($BK$86:$BK$132)</f>
        <v>0</v>
      </c>
    </row>
    <row r="86" spans="2:65" s="140" customFormat="1" ht="27" customHeight="1">
      <c r="B86" s="141"/>
      <c r="C86" s="201" t="s">
        <v>22</v>
      </c>
      <c r="D86" s="201" t="s">
        <v>119</v>
      </c>
      <c r="E86" s="202" t="s">
        <v>120</v>
      </c>
      <c r="F86" s="203" t="s">
        <v>121</v>
      </c>
      <c r="G86" s="204" t="s">
        <v>122</v>
      </c>
      <c r="H86" s="205">
        <v>157</v>
      </c>
      <c r="I86" s="236"/>
      <c r="J86" s="206">
        <f>ROUND($I$86*$H$86,2)</f>
        <v>0</v>
      </c>
      <c r="K86" s="203"/>
      <c r="L86" s="141"/>
      <c r="M86" s="207"/>
      <c r="N86" s="208" t="s">
        <v>45</v>
      </c>
      <c r="Q86" s="209">
        <v>0</v>
      </c>
      <c r="R86" s="209">
        <f>$Q$86*$H$86</f>
        <v>0</v>
      </c>
      <c r="S86" s="209">
        <v>0</v>
      </c>
      <c r="T86" s="210">
        <f>$S$86*$H$86</f>
        <v>0</v>
      </c>
      <c r="AR86" s="136" t="s">
        <v>123</v>
      </c>
      <c r="AT86" s="136" t="s">
        <v>119</v>
      </c>
      <c r="AU86" s="136" t="s">
        <v>22</v>
      </c>
      <c r="AY86" s="140" t="s">
        <v>118</v>
      </c>
      <c r="BE86" s="211">
        <f>IF($N$86="základní",$J$86,0)</f>
        <v>0</v>
      </c>
      <c r="BF86" s="211">
        <f>IF($N$86="snížená",$J$86,0)</f>
        <v>0</v>
      </c>
      <c r="BG86" s="211">
        <f>IF($N$86="zákl. přenesená",$J$86,0)</f>
        <v>0</v>
      </c>
      <c r="BH86" s="211">
        <f>IF($N$86="sníž. přenesená",$J$86,0)</f>
        <v>0</v>
      </c>
      <c r="BI86" s="211">
        <f>IF($N$86="nulová",$J$86,0)</f>
        <v>0</v>
      </c>
      <c r="BJ86" s="136" t="s">
        <v>22</v>
      </c>
      <c r="BK86" s="211">
        <f>ROUND($I$86*$H$86,2)</f>
        <v>0</v>
      </c>
      <c r="BL86" s="136" t="s">
        <v>123</v>
      </c>
      <c r="BM86" s="136" t="s">
        <v>22</v>
      </c>
    </row>
    <row r="87" spans="2:47" s="140" customFormat="1" ht="27" customHeight="1">
      <c r="B87" s="141"/>
      <c r="D87" s="212" t="s">
        <v>124</v>
      </c>
      <c r="F87" s="213" t="s">
        <v>121</v>
      </c>
      <c r="I87" s="237"/>
      <c r="L87" s="141"/>
      <c r="M87" s="214"/>
      <c r="T87" s="215"/>
      <c r="AT87" s="140" t="s">
        <v>124</v>
      </c>
      <c r="AU87" s="140" t="s">
        <v>22</v>
      </c>
    </row>
    <row r="88" spans="2:65" s="140" customFormat="1" ht="15.75" customHeight="1">
      <c r="B88" s="141"/>
      <c r="C88" s="201" t="s">
        <v>82</v>
      </c>
      <c r="D88" s="201" t="s">
        <v>119</v>
      </c>
      <c r="E88" s="202" t="s">
        <v>125</v>
      </c>
      <c r="F88" s="203" t="s">
        <v>126</v>
      </c>
      <c r="G88" s="204" t="s">
        <v>127</v>
      </c>
      <c r="H88" s="205">
        <v>8</v>
      </c>
      <c r="I88" s="236"/>
      <c r="J88" s="206">
        <f>ROUND($I$88*$H$88,2)</f>
        <v>0</v>
      </c>
      <c r="K88" s="203"/>
      <c r="L88" s="141"/>
      <c r="M88" s="207"/>
      <c r="N88" s="208" t="s">
        <v>45</v>
      </c>
      <c r="Q88" s="209">
        <v>0</v>
      </c>
      <c r="R88" s="209">
        <f>$Q$88*$H$88</f>
        <v>0</v>
      </c>
      <c r="S88" s="209">
        <v>0</v>
      </c>
      <c r="T88" s="210">
        <f>$S$88*$H$88</f>
        <v>0</v>
      </c>
      <c r="AR88" s="136" t="s">
        <v>123</v>
      </c>
      <c r="AT88" s="136" t="s">
        <v>119</v>
      </c>
      <c r="AU88" s="136" t="s">
        <v>22</v>
      </c>
      <c r="AY88" s="140" t="s">
        <v>118</v>
      </c>
      <c r="BE88" s="211">
        <f>IF($N$88="základní",$J$88,0)</f>
        <v>0</v>
      </c>
      <c r="BF88" s="211">
        <f>IF($N$88="snížená",$J$88,0)</f>
        <v>0</v>
      </c>
      <c r="BG88" s="211">
        <f>IF($N$88="zákl. přenesená",$J$88,0)</f>
        <v>0</v>
      </c>
      <c r="BH88" s="211">
        <f>IF($N$88="sníž. přenesená",$J$88,0)</f>
        <v>0</v>
      </c>
      <c r="BI88" s="211">
        <f>IF($N$88="nulová",$J$88,0)</f>
        <v>0</v>
      </c>
      <c r="BJ88" s="136" t="s">
        <v>22</v>
      </c>
      <c r="BK88" s="211">
        <f>ROUND($I$88*$H$88,2)</f>
        <v>0</v>
      </c>
      <c r="BL88" s="136" t="s">
        <v>123</v>
      </c>
      <c r="BM88" s="136" t="s">
        <v>82</v>
      </c>
    </row>
    <row r="89" spans="2:47" s="140" customFormat="1" ht="16.5" customHeight="1">
      <c r="B89" s="141"/>
      <c r="D89" s="212" t="s">
        <v>124</v>
      </c>
      <c r="F89" s="213" t="s">
        <v>126</v>
      </c>
      <c r="I89" s="237"/>
      <c r="L89" s="141"/>
      <c r="M89" s="214"/>
      <c r="T89" s="215"/>
      <c r="AT89" s="140" t="s">
        <v>124</v>
      </c>
      <c r="AU89" s="140" t="s">
        <v>22</v>
      </c>
    </row>
    <row r="90" spans="2:65" s="140" customFormat="1" ht="15.75" customHeight="1">
      <c r="B90" s="141"/>
      <c r="C90" s="201" t="s">
        <v>128</v>
      </c>
      <c r="D90" s="201" t="s">
        <v>119</v>
      </c>
      <c r="E90" s="202" t="s">
        <v>129</v>
      </c>
      <c r="F90" s="203" t="s">
        <v>130</v>
      </c>
      <c r="G90" s="204" t="s">
        <v>127</v>
      </c>
      <c r="H90" s="205">
        <v>8</v>
      </c>
      <c r="I90" s="236"/>
      <c r="J90" s="206">
        <f>ROUND($I$90*$H$90,2)</f>
        <v>0</v>
      </c>
      <c r="K90" s="203"/>
      <c r="L90" s="141"/>
      <c r="M90" s="207"/>
      <c r="N90" s="208" t="s">
        <v>45</v>
      </c>
      <c r="Q90" s="209">
        <v>0</v>
      </c>
      <c r="R90" s="209">
        <f>$Q$90*$H$90</f>
        <v>0</v>
      </c>
      <c r="S90" s="209">
        <v>0</v>
      </c>
      <c r="T90" s="210">
        <f>$S$90*$H$90</f>
        <v>0</v>
      </c>
      <c r="AR90" s="136" t="s">
        <v>123</v>
      </c>
      <c r="AT90" s="136" t="s">
        <v>119</v>
      </c>
      <c r="AU90" s="136" t="s">
        <v>22</v>
      </c>
      <c r="AY90" s="140" t="s">
        <v>118</v>
      </c>
      <c r="BE90" s="211">
        <f>IF($N$90="základní",$J$90,0)</f>
        <v>0</v>
      </c>
      <c r="BF90" s="211">
        <f>IF($N$90="snížená",$J$90,0)</f>
        <v>0</v>
      </c>
      <c r="BG90" s="211">
        <f>IF($N$90="zákl. přenesená",$J$90,0)</f>
        <v>0</v>
      </c>
      <c r="BH90" s="211">
        <f>IF($N$90="sníž. přenesená",$J$90,0)</f>
        <v>0</v>
      </c>
      <c r="BI90" s="211">
        <f>IF($N$90="nulová",$J$90,0)</f>
        <v>0</v>
      </c>
      <c r="BJ90" s="136" t="s">
        <v>22</v>
      </c>
      <c r="BK90" s="211">
        <f>ROUND($I$90*$H$90,2)</f>
        <v>0</v>
      </c>
      <c r="BL90" s="136" t="s">
        <v>123</v>
      </c>
      <c r="BM90" s="136" t="s">
        <v>128</v>
      </c>
    </row>
    <row r="91" spans="2:47" s="140" customFormat="1" ht="16.5" customHeight="1">
      <c r="B91" s="141"/>
      <c r="D91" s="212" t="s">
        <v>124</v>
      </c>
      <c r="F91" s="213" t="s">
        <v>130</v>
      </c>
      <c r="I91" s="237"/>
      <c r="L91" s="141"/>
      <c r="M91" s="214"/>
      <c r="T91" s="215"/>
      <c r="AT91" s="140" t="s">
        <v>124</v>
      </c>
      <c r="AU91" s="140" t="s">
        <v>22</v>
      </c>
    </row>
    <row r="92" spans="2:65" s="140" customFormat="1" ht="15.75" customHeight="1">
      <c r="B92" s="141"/>
      <c r="C92" s="201" t="s">
        <v>123</v>
      </c>
      <c r="D92" s="201" t="s">
        <v>119</v>
      </c>
      <c r="E92" s="202" t="s">
        <v>131</v>
      </c>
      <c r="F92" s="203" t="s">
        <v>132</v>
      </c>
      <c r="G92" s="204" t="s">
        <v>127</v>
      </c>
      <c r="H92" s="205">
        <v>1</v>
      </c>
      <c r="I92" s="236"/>
      <c r="J92" s="206">
        <f>ROUND($I$92*$H$92,2)</f>
        <v>0</v>
      </c>
      <c r="K92" s="203"/>
      <c r="L92" s="141"/>
      <c r="M92" s="207"/>
      <c r="N92" s="208" t="s">
        <v>45</v>
      </c>
      <c r="Q92" s="209">
        <v>0</v>
      </c>
      <c r="R92" s="209">
        <f>$Q$92*$H$92</f>
        <v>0</v>
      </c>
      <c r="S92" s="209">
        <v>0</v>
      </c>
      <c r="T92" s="210">
        <f>$S$92*$H$92</f>
        <v>0</v>
      </c>
      <c r="AR92" s="136" t="s">
        <v>133</v>
      </c>
      <c r="AT92" s="136" t="s">
        <v>119</v>
      </c>
      <c r="AU92" s="136" t="s">
        <v>22</v>
      </c>
      <c r="AY92" s="140" t="s">
        <v>118</v>
      </c>
      <c r="BE92" s="211">
        <f>IF($N$92="základní",$J$92,0)</f>
        <v>0</v>
      </c>
      <c r="BF92" s="211">
        <f>IF($N$92="snížená",$J$92,0)</f>
        <v>0</v>
      </c>
      <c r="BG92" s="211">
        <f>IF($N$92="zákl. přenesená",$J$92,0)</f>
        <v>0</v>
      </c>
      <c r="BH92" s="211">
        <f>IF($N$92="sníž. přenesená",$J$92,0)</f>
        <v>0</v>
      </c>
      <c r="BI92" s="211">
        <f>IF($N$92="nulová",$J$92,0)</f>
        <v>0</v>
      </c>
      <c r="BJ92" s="136" t="s">
        <v>22</v>
      </c>
      <c r="BK92" s="211">
        <f>ROUND($I$92*$H$92,2)</f>
        <v>0</v>
      </c>
      <c r="BL92" s="136" t="s">
        <v>133</v>
      </c>
      <c r="BM92" s="136" t="s">
        <v>134</v>
      </c>
    </row>
    <row r="93" spans="2:47" s="140" customFormat="1" ht="16.5" customHeight="1">
      <c r="B93" s="141"/>
      <c r="D93" s="212" t="s">
        <v>124</v>
      </c>
      <c r="F93" s="213" t="s">
        <v>132</v>
      </c>
      <c r="I93" s="237"/>
      <c r="L93" s="141"/>
      <c r="M93" s="214"/>
      <c r="T93" s="215"/>
      <c r="AT93" s="140" t="s">
        <v>124</v>
      </c>
      <c r="AU93" s="140" t="s">
        <v>22</v>
      </c>
    </row>
    <row r="94" spans="2:65" s="140" customFormat="1" ht="15.75" customHeight="1">
      <c r="B94" s="141"/>
      <c r="C94" s="216" t="s">
        <v>135</v>
      </c>
      <c r="D94" s="216" t="s">
        <v>136</v>
      </c>
      <c r="E94" s="217" t="s">
        <v>137</v>
      </c>
      <c r="F94" s="218" t="s">
        <v>138</v>
      </c>
      <c r="G94" s="219" t="s">
        <v>127</v>
      </c>
      <c r="H94" s="220">
        <v>1</v>
      </c>
      <c r="I94" s="238"/>
      <c r="J94" s="221">
        <f>ROUND($I$94*$H$94,2)</f>
        <v>0</v>
      </c>
      <c r="K94" s="218"/>
      <c r="L94" s="222"/>
      <c r="M94" s="223"/>
      <c r="N94" s="224" t="s">
        <v>45</v>
      </c>
      <c r="Q94" s="209">
        <v>0.012</v>
      </c>
      <c r="R94" s="209">
        <f>$Q$94*$H$94</f>
        <v>0.012</v>
      </c>
      <c r="S94" s="209">
        <v>0</v>
      </c>
      <c r="T94" s="210">
        <f>$S$94*$H$94</f>
        <v>0</v>
      </c>
      <c r="AR94" s="136" t="s">
        <v>139</v>
      </c>
      <c r="AT94" s="136" t="s">
        <v>136</v>
      </c>
      <c r="AU94" s="136" t="s">
        <v>22</v>
      </c>
      <c r="AY94" s="140" t="s">
        <v>118</v>
      </c>
      <c r="BE94" s="211">
        <f>IF($N$94="základní",$J$94,0)</f>
        <v>0</v>
      </c>
      <c r="BF94" s="211">
        <f>IF($N$94="snížená",$J$94,0)</f>
        <v>0</v>
      </c>
      <c r="BG94" s="211">
        <f>IF($N$94="zákl. přenesená",$J$94,0)</f>
        <v>0</v>
      </c>
      <c r="BH94" s="211">
        <f>IF($N$94="sníž. přenesená",$J$94,0)</f>
        <v>0</v>
      </c>
      <c r="BI94" s="211">
        <f>IF($N$94="nulová",$J$94,0)</f>
        <v>0</v>
      </c>
      <c r="BJ94" s="136" t="s">
        <v>22</v>
      </c>
      <c r="BK94" s="211">
        <f>ROUND($I$94*$H$94,2)</f>
        <v>0</v>
      </c>
      <c r="BL94" s="136" t="s">
        <v>139</v>
      </c>
      <c r="BM94" s="136" t="s">
        <v>140</v>
      </c>
    </row>
    <row r="95" spans="2:47" s="140" customFormat="1" ht="16.5" customHeight="1">
      <c r="B95" s="141"/>
      <c r="D95" s="212" t="s">
        <v>124</v>
      </c>
      <c r="F95" s="213" t="s">
        <v>141</v>
      </c>
      <c r="I95" s="237"/>
      <c r="L95" s="141"/>
      <c r="M95" s="214"/>
      <c r="T95" s="215"/>
      <c r="AT95" s="140" t="s">
        <v>124</v>
      </c>
      <c r="AU95" s="140" t="s">
        <v>22</v>
      </c>
    </row>
    <row r="96" spans="2:65" s="140" customFormat="1" ht="15.75" customHeight="1">
      <c r="B96" s="141"/>
      <c r="C96" s="201" t="s">
        <v>142</v>
      </c>
      <c r="D96" s="201" t="s">
        <v>119</v>
      </c>
      <c r="E96" s="202" t="s">
        <v>143</v>
      </c>
      <c r="F96" s="203" t="s">
        <v>144</v>
      </c>
      <c r="G96" s="204" t="s">
        <v>122</v>
      </c>
      <c r="H96" s="205">
        <v>157</v>
      </c>
      <c r="I96" s="236"/>
      <c r="J96" s="206">
        <f>ROUND($I$96*$H$96,2)</f>
        <v>0</v>
      </c>
      <c r="K96" s="203"/>
      <c r="L96" s="141"/>
      <c r="M96" s="207"/>
      <c r="N96" s="208" t="s">
        <v>45</v>
      </c>
      <c r="Q96" s="209">
        <v>0</v>
      </c>
      <c r="R96" s="209">
        <f>$Q$96*$H$96</f>
        <v>0</v>
      </c>
      <c r="S96" s="209">
        <v>0</v>
      </c>
      <c r="T96" s="210">
        <f>$S$96*$H$96</f>
        <v>0</v>
      </c>
      <c r="AR96" s="136" t="s">
        <v>133</v>
      </c>
      <c r="AT96" s="136" t="s">
        <v>119</v>
      </c>
      <c r="AU96" s="136" t="s">
        <v>22</v>
      </c>
      <c r="AY96" s="140" t="s">
        <v>118</v>
      </c>
      <c r="BE96" s="211">
        <f>IF($N$96="základní",$J$96,0)</f>
        <v>0</v>
      </c>
      <c r="BF96" s="211">
        <f>IF($N$96="snížená",$J$96,0)</f>
        <v>0</v>
      </c>
      <c r="BG96" s="211">
        <f>IF($N$96="zákl. přenesená",$J$96,0)</f>
        <v>0</v>
      </c>
      <c r="BH96" s="211">
        <f>IF($N$96="sníž. přenesená",$J$96,0)</f>
        <v>0</v>
      </c>
      <c r="BI96" s="211">
        <f>IF($N$96="nulová",$J$96,0)</f>
        <v>0</v>
      </c>
      <c r="BJ96" s="136" t="s">
        <v>22</v>
      </c>
      <c r="BK96" s="211">
        <f>ROUND($I$96*$H$96,2)</f>
        <v>0</v>
      </c>
      <c r="BL96" s="136" t="s">
        <v>133</v>
      </c>
      <c r="BM96" s="136" t="s">
        <v>145</v>
      </c>
    </row>
    <row r="97" spans="2:47" s="140" customFormat="1" ht="27" customHeight="1">
      <c r="B97" s="141"/>
      <c r="D97" s="212" t="s">
        <v>124</v>
      </c>
      <c r="F97" s="213" t="s">
        <v>146</v>
      </c>
      <c r="I97" s="237"/>
      <c r="L97" s="141"/>
      <c r="M97" s="214"/>
      <c r="T97" s="215"/>
      <c r="AT97" s="140" t="s">
        <v>124</v>
      </c>
      <c r="AU97" s="140" t="s">
        <v>22</v>
      </c>
    </row>
    <row r="98" spans="2:65" s="140" customFormat="1" ht="15.75" customHeight="1">
      <c r="B98" s="141"/>
      <c r="C98" s="216" t="s">
        <v>147</v>
      </c>
      <c r="D98" s="216" t="s">
        <v>136</v>
      </c>
      <c r="E98" s="217" t="s">
        <v>148</v>
      </c>
      <c r="F98" s="218" t="s">
        <v>149</v>
      </c>
      <c r="G98" s="219" t="s">
        <v>150</v>
      </c>
      <c r="H98" s="220">
        <v>97.516</v>
      </c>
      <c r="I98" s="238"/>
      <c r="J98" s="221">
        <f>ROUND($I$98*$H$98,2)</f>
        <v>0</v>
      </c>
      <c r="K98" s="218"/>
      <c r="L98" s="222"/>
      <c r="M98" s="223"/>
      <c r="N98" s="224" t="s">
        <v>45</v>
      </c>
      <c r="Q98" s="209">
        <v>0.001</v>
      </c>
      <c r="R98" s="209">
        <f>$Q$98*$H$98</f>
        <v>0.097516</v>
      </c>
      <c r="S98" s="209">
        <v>0</v>
      </c>
      <c r="T98" s="210">
        <f>$S$98*$H$98</f>
        <v>0</v>
      </c>
      <c r="AR98" s="136" t="s">
        <v>151</v>
      </c>
      <c r="AT98" s="136" t="s">
        <v>136</v>
      </c>
      <c r="AU98" s="136" t="s">
        <v>22</v>
      </c>
      <c r="AY98" s="140" t="s">
        <v>118</v>
      </c>
      <c r="BE98" s="211">
        <f>IF($N$98="základní",$J$98,0)</f>
        <v>0</v>
      </c>
      <c r="BF98" s="211">
        <f>IF($N$98="snížená",$J$98,0)</f>
        <v>0</v>
      </c>
      <c r="BG98" s="211">
        <f>IF($N$98="zákl. přenesená",$J$98,0)</f>
        <v>0</v>
      </c>
      <c r="BH98" s="211">
        <f>IF($N$98="sníž. přenesená",$J$98,0)</f>
        <v>0</v>
      </c>
      <c r="BI98" s="211">
        <f>IF($N$98="nulová",$J$98,0)</f>
        <v>0</v>
      </c>
      <c r="BJ98" s="136" t="s">
        <v>22</v>
      </c>
      <c r="BK98" s="211">
        <f>ROUND($I$98*$H$98,2)</f>
        <v>0</v>
      </c>
      <c r="BL98" s="136" t="s">
        <v>152</v>
      </c>
      <c r="BM98" s="136" t="s">
        <v>153</v>
      </c>
    </row>
    <row r="99" spans="2:47" s="140" customFormat="1" ht="16.5" customHeight="1">
      <c r="B99" s="141"/>
      <c r="D99" s="212" t="s">
        <v>124</v>
      </c>
      <c r="F99" s="213" t="s">
        <v>154</v>
      </c>
      <c r="I99" s="237"/>
      <c r="L99" s="141"/>
      <c r="M99" s="214"/>
      <c r="T99" s="215"/>
      <c r="AT99" s="140" t="s">
        <v>124</v>
      </c>
      <c r="AU99" s="140" t="s">
        <v>22</v>
      </c>
    </row>
    <row r="100" spans="2:47" s="140" customFormat="1" ht="30.75" customHeight="1">
      <c r="B100" s="141"/>
      <c r="D100" s="225" t="s">
        <v>155</v>
      </c>
      <c r="F100" s="226" t="s">
        <v>156</v>
      </c>
      <c r="I100" s="237"/>
      <c r="L100" s="141"/>
      <c r="M100" s="214"/>
      <c r="T100" s="215"/>
      <c r="AT100" s="140" t="s">
        <v>155</v>
      </c>
      <c r="AU100" s="140" t="s">
        <v>22</v>
      </c>
    </row>
    <row r="101" spans="2:51" s="140" customFormat="1" ht="15.75" customHeight="1">
      <c r="B101" s="227"/>
      <c r="D101" s="225" t="s">
        <v>157</v>
      </c>
      <c r="E101" s="228"/>
      <c r="F101" s="229" t="s">
        <v>158</v>
      </c>
      <c r="H101" s="230">
        <v>97.5155279503106</v>
      </c>
      <c r="I101" s="237"/>
      <c r="L101" s="227"/>
      <c r="M101" s="231"/>
      <c r="T101" s="232"/>
      <c r="AT101" s="228" t="s">
        <v>157</v>
      </c>
      <c r="AU101" s="228" t="s">
        <v>22</v>
      </c>
      <c r="AV101" s="228" t="s">
        <v>82</v>
      </c>
      <c r="AW101" s="228" t="s">
        <v>98</v>
      </c>
      <c r="AX101" s="228" t="s">
        <v>22</v>
      </c>
      <c r="AY101" s="228" t="s">
        <v>118</v>
      </c>
    </row>
    <row r="102" spans="2:65" s="140" customFormat="1" ht="15.75" customHeight="1">
      <c r="B102" s="141"/>
      <c r="C102" s="201" t="s">
        <v>159</v>
      </c>
      <c r="D102" s="201" t="s">
        <v>119</v>
      </c>
      <c r="E102" s="202" t="s">
        <v>160</v>
      </c>
      <c r="F102" s="203" t="s">
        <v>161</v>
      </c>
      <c r="G102" s="204" t="s">
        <v>127</v>
      </c>
      <c r="H102" s="205">
        <v>4</v>
      </c>
      <c r="I102" s="236"/>
      <c r="J102" s="206">
        <f>ROUND($I$102*$H$102,2)</f>
        <v>0</v>
      </c>
      <c r="K102" s="203"/>
      <c r="L102" s="141"/>
      <c r="M102" s="207"/>
      <c r="N102" s="208" t="s">
        <v>45</v>
      </c>
      <c r="Q102" s="209">
        <v>0</v>
      </c>
      <c r="R102" s="209">
        <f>$Q$102*$H$102</f>
        <v>0</v>
      </c>
      <c r="S102" s="209">
        <v>0</v>
      </c>
      <c r="T102" s="210">
        <f>$S$102*$H$102</f>
        <v>0</v>
      </c>
      <c r="AR102" s="136" t="s">
        <v>123</v>
      </c>
      <c r="AT102" s="136" t="s">
        <v>119</v>
      </c>
      <c r="AU102" s="136" t="s">
        <v>22</v>
      </c>
      <c r="AY102" s="140" t="s">
        <v>118</v>
      </c>
      <c r="BE102" s="211">
        <f>IF($N$102="základní",$J$102,0)</f>
        <v>0</v>
      </c>
      <c r="BF102" s="211">
        <f>IF($N$102="snížená",$J$102,0)</f>
        <v>0</v>
      </c>
      <c r="BG102" s="211">
        <f>IF($N$102="zákl. přenesená",$J$102,0)</f>
        <v>0</v>
      </c>
      <c r="BH102" s="211">
        <f>IF($N$102="sníž. přenesená",$J$102,0)</f>
        <v>0</v>
      </c>
      <c r="BI102" s="211">
        <f>IF($N$102="nulová",$J$102,0)</f>
        <v>0</v>
      </c>
      <c r="BJ102" s="136" t="s">
        <v>22</v>
      </c>
      <c r="BK102" s="211">
        <f>ROUND($I$102*$H$102,2)</f>
        <v>0</v>
      </c>
      <c r="BL102" s="136" t="s">
        <v>123</v>
      </c>
      <c r="BM102" s="136" t="s">
        <v>123</v>
      </c>
    </row>
    <row r="103" spans="2:47" s="140" customFormat="1" ht="16.5" customHeight="1">
      <c r="B103" s="141"/>
      <c r="D103" s="212" t="s">
        <v>124</v>
      </c>
      <c r="F103" s="213" t="s">
        <v>161</v>
      </c>
      <c r="I103" s="237"/>
      <c r="L103" s="141"/>
      <c r="M103" s="214"/>
      <c r="T103" s="215"/>
      <c r="AT103" s="140" t="s">
        <v>124</v>
      </c>
      <c r="AU103" s="140" t="s">
        <v>22</v>
      </c>
    </row>
    <row r="104" spans="2:65" s="140" customFormat="1" ht="27" customHeight="1">
      <c r="B104" s="141"/>
      <c r="C104" s="216" t="s">
        <v>162</v>
      </c>
      <c r="D104" s="216" t="s">
        <v>136</v>
      </c>
      <c r="E104" s="217" t="s">
        <v>163</v>
      </c>
      <c r="F104" s="218" t="s">
        <v>164</v>
      </c>
      <c r="G104" s="219" t="s">
        <v>127</v>
      </c>
      <c r="H104" s="220">
        <v>4</v>
      </c>
      <c r="I104" s="238"/>
      <c r="J104" s="221">
        <f>ROUND($I$104*$H$104,2)</f>
        <v>0</v>
      </c>
      <c r="K104" s="218"/>
      <c r="L104" s="222"/>
      <c r="M104" s="223"/>
      <c r="N104" s="224" t="s">
        <v>45</v>
      </c>
      <c r="Q104" s="209">
        <v>0</v>
      </c>
      <c r="R104" s="209">
        <f>$Q$104*$H$104</f>
        <v>0</v>
      </c>
      <c r="S104" s="209">
        <v>0</v>
      </c>
      <c r="T104" s="210">
        <f>$S$104*$H$104</f>
        <v>0</v>
      </c>
      <c r="AR104" s="136" t="s">
        <v>159</v>
      </c>
      <c r="AT104" s="136" t="s">
        <v>136</v>
      </c>
      <c r="AU104" s="136" t="s">
        <v>22</v>
      </c>
      <c r="AY104" s="140" t="s">
        <v>118</v>
      </c>
      <c r="BE104" s="211">
        <f>IF($N$104="základní",$J$104,0)</f>
        <v>0</v>
      </c>
      <c r="BF104" s="211">
        <f>IF($N$104="snížená",$J$104,0)</f>
        <v>0</v>
      </c>
      <c r="BG104" s="211">
        <f>IF($N$104="zákl. přenesená",$J$104,0)</f>
        <v>0</v>
      </c>
      <c r="BH104" s="211">
        <f>IF($N$104="sníž. přenesená",$J$104,0)</f>
        <v>0</v>
      </c>
      <c r="BI104" s="211">
        <f>IF($N$104="nulová",$J$104,0)</f>
        <v>0</v>
      </c>
      <c r="BJ104" s="136" t="s">
        <v>22</v>
      </c>
      <c r="BK104" s="211">
        <f>ROUND($I$104*$H$104,2)</f>
        <v>0</v>
      </c>
      <c r="BL104" s="136" t="s">
        <v>123</v>
      </c>
      <c r="BM104" s="136" t="s">
        <v>165</v>
      </c>
    </row>
    <row r="105" spans="2:47" s="140" customFormat="1" ht="27" customHeight="1">
      <c r="B105" s="141"/>
      <c r="D105" s="212" t="s">
        <v>124</v>
      </c>
      <c r="F105" s="213" t="s">
        <v>164</v>
      </c>
      <c r="I105" s="237"/>
      <c r="L105" s="141"/>
      <c r="M105" s="214"/>
      <c r="T105" s="215"/>
      <c r="AT105" s="140" t="s">
        <v>124</v>
      </c>
      <c r="AU105" s="140" t="s">
        <v>22</v>
      </c>
    </row>
    <row r="106" spans="2:65" s="140" customFormat="1" ht="15.75" customHeight="1">
      <c r="B106" s="141"/>
      <c r="C106" s="201" t="s">
        <v>27</v>
      </c>
      <c r="D106" s="201" t="s">
        <v>119</v>
      </c>
      <c r="E106" s="202" t="s">
        <v>166</v>
      </c>
      <c r="F106" s="203" t="s">
        <v>167</v>
      </c>
      <c r="G106" s="204" t="s">
        <v>127</v>
      </c>
      <c r="H106" s="205">
        <v>4</v>
      </c>
      <c r="I106" s="236"/>
      <c r="J106" s="206">
        <f>ROUND($I$106*$H$106,2)</f>
        <v>0</v>
      </c>
      <c r="K106" s="203"/>
      <c r="L106" s="141"/>
      <c r="M106" s="207"/>
      <c r="N106" s="208" t="s">
        <v>45</v>
      </c>
      <c r="Q106" s="209">
        <v>0</v>
      </c>
      <c r="R106" s="209">
        <f>$Q$106*$H$106</f>
        <v>0</v>
      </c>
      <c r="S106" s="209">
        <v>0</v>
      </c>
      <c r="T106" s="210">
        <f>$S$106*$H$106</f>
        <v>0</v>
      </c>
      <c r="AR106" s="136" t="s">
        <v>123</v>
      </c>
      <c r="AT106" s="136" t="s">
        <v>119</v>
      </c>
      <c r="AU106" s="136" t="s">
        <v>22</v>
      </c>
      <c r="AY106" s="140" t="s">
        <v>118</v>
      </c>
      <c r="BE106" s="211">
        <f>IF($N$106="základní",$J$106,0)</f>
        <v>0</v>
      </c>
      <c r="BF106" s="211">
        <f>IF($N$106="snížená",$J$106,0)</f>
        <v>0</v>
      </c>
      <c r="BG106" s="211">
        <f>IF($N$106="zákl. přenesená",$J$106,0)</f>
        <v>0</v>
      </c>
      <c r="BH106" s="211">
        <f>IF($N$106="sníž. přenesená",$J$106,0)</f>
        <v>0</v>
      </c>
      <c r="BI106" s="211">
        <f>IF($N$106="nulová",$J$106,0)</f>
        <v>0</v>
      </c>
      <c r="BJ106" s="136" t="s">
        <v>22</v>
      </c>
      <c r="BK106" s="211">
        <f>ROUND($I$106*$H$106,2)</f>
        <v>0</v>
      </c>
      <c r="BL106" s="136" t="s">
        <v>123</v>
      </c>
      <c r="BM106" s="136" t="s">
        <v>135</v>
      </c>
    </row>
    <row r="107" spans="2:47" s="140" customFormat="1" ht="16.5" customHeight="1">
      <c r="B107" s="141"/>
      <c r="D107" s="212" t="s">
        <v>124</v>
      </c>
      <c r="F107" s="213" t="s">
        <v>167</v>
      </c>
      <c r="I107" s="237"/>
      <c r="L107" s="141"/>
      <c r="M107" s="214"/>
      <c r="T107" s="215"/>
      <c r="AT107" s="140" t="s">
        <v>124</v>
      </c>
      <c r="AU107" s="140" t="s">
        <v>22</v>
      </c>
    </row>
    <row r="108" spans="2:47" s="140" customFormat="1" ht="30.75" customHeight="1">
      <c r="B108" s="141"/>
      <c r="D108" s="225" t="s">
        <v>155</v>
      </c>
      <c r="F108" s="226" t="s">
        <v>168</v>
      </c>
      <c r="I108" s="237"/>
      <c r="L108" s="141"/>
      <c r="M108" s="214"/>
      <c r="T108" s="215"/>
      <c r="AT108" s="140" t="s">
        <v>155</v>
      </c>
      <c r="AU108" s="140" t="s">
        <v>22</v>
      </c>
    </row>
    <row r="109" spans="2:65" s="140" customFormat="1" ht="27" customHeight="1">
      <c r="B109" s="141"/>
      <c r="C109" s="216" t="s">
        <v>169</v>
      </c>
      <c r="D109" s="216" t="s">
        <v>136</v>
      </c>
      <c r="E109" s="217" t="s">
        <v>170</v>
      </c>
      <c r="F109" s="218" t="s">
        <v>171</v>
      </c>
      <c r="G109" s="219" t="s">
        <v>127</v>
      </c>
      <c r="H109" s="220">
        <v>4</v>
      </c>
      <c r="I109" s="238"/>
      <c r="J109" s="221">
        <f>ROUND($I$109*$H$109,2)</f>
        <v>0</v>
      </c>
      <c r="K109" s="218"/>
      <c r="L109" s="222"/>
      <c r="M109" s="223"/>
      <c r="N109" s="224" t="s">
        <v>45</v>
      </c>
      <c r="Q109" s="209">
        <v>0</v>
      </c>
      <c r="R109" s="209">
        <f>$Q$109*$H$109</f>
        <v>0</v>
      </c>
      <c r="S109" s="209">
        <v>0</v>
      </c>
      <c r="T109" s="210">
        <f>$S$109*$H$109</f>
        <v>0</v>
      </c>
      <c r="AR109" s="136" t="s">
        <v>159</v>
      </c>
      <c r="AT109" s="136" t="s">
        <v>136</v>
      </c>
      <c r="AU109" s="136" t="s">
        <v>22</v>
      </c>
      <c r="AY109" s="140" t="s">
        <v>118</v>
      </c>
      <c r="BE109" s="211">
        <f>IF($N$109="základní",$J$109,0)</f>
        <v>0</v>
      </c>
      <c r="BF109" s="211">
        <f>IF($N$109="snížená",$J$109,0)</f>
        <v>0</v>
      </c>
      <c r="BG109" s="211">
        <f>IF($N$109="zákl. přenesená",$J$109,0)</f>
        <v>0</v>
      </c>
      <c r="BH109" s="211">
        <f>IF($N$109="sníž. přenesená",$J$109,0)</f>
        <v>0</v>
      </c>
      <c r="BI109" s="211">
        <f>IF($N$109="nulová",$J$109,0)</f>
        <v>0</v>
      </c>
      <c r="BJ109" s="136" t="s">
        <v>22</v>
      </c>
      <c r="BK109" s="211">
        <f>ROUND($I$109*$H$109,2)</f>
        <v>0</v>
      </c>
      <c r="BL109" s="136" t="s">
        <v>123</v>
      </c>
      <c r="BM109" s="136" t="s">
        <v>172</v>
      </c>
    </row>
    <row r="110" spans="2:47" s="140" customFormat="1" ht="27" customHeight="1">
      <c r="B110" s="141"/>
      <c r="D110" s="212" t="s">
        <v>124</v>
      </c>
      <c r="F110" s="213" t="s">
        <v>171</v>
      </c>
      <c r="I110" s="237"/>
      <c r="L110" s="141"/>
      <c r="M110" s="214"/>
      <c r="T110" s="215"/>
      <c r="AT110" s="140" t="s">
        <v>124</v>
      </c>
      <c r="AU110" s="140" t="s">
        <v>22</v>
      </c>
    </row>
    <row r="111" spans="2:65" s="140" customFormat="1" ht="15.75" customHeight="1">
      <c r="B111" s="141"/>
      <c r="C111" s="201" t="s">
        <v>173</v>
      </c>
      <c r="D111" s="201" t="s">
        <v>119</v>
      </c>
      <c r="E111" s="202" t="s">
        <v>174</v>
      </c>
      <c r="F111" s="203" t="s">
        <v>175</v>
      </c>
      <c r="G111" s="204" t="s">
        <v>127</v>
      </c>
      <c r="H111" s="205">
        <v>4</v>
      </c>
      <c r="I111" s="236"/>
      <c r="J111" s="206">
        <f>ROUND($I$111*$H$111,2)</f>
        <v>0</v>
      </c>
      <c r="K111" s="203"/>
      <c r="L111" s="141"/>
      <c r="M111" s="207"/>
      <c r="N111" s="208" t="s">
        <v>45</v>
      </c>
      <c r="Q111" s="209">
        <v>0</v>
      </c>
      <c r="R111" s="209">
        <f>$Q$111*$H$111</f>
        <v>0</v>
      </c>
      <c r="S111" s="209">
        <v>0</v>
      </c>
      <c r="T111" s="210">
        <f>$S$111*$H$111</f>
        <v>0</v>
      </c>
      <c r="AR111" s="136" t="s">
        <v>123</v>
      </c>
      <c r="AT111" s="136" t="s">
        <v>119</v>
      </c>
      <c r="AU111" s="136" t="s">
        <v>22</v>
      </c>
      <c r="AY111" s="140" t="s">
        <v>118</v>
      </c>
      <c r="BE111" s="211">
        <f>IF($N$111="základní",$J$111,0)</f>
        <v>0</v>
      </c>
      <c r="BF111" s="211">
        <f>IF($N$111="snížená",$J$111,0)</f>
        <v>0</v>
      </c>
      <c r="BG111" s="211">
        <f>IF($N$111="zákl. přenesená",$J$111,0)</f>
        <v>0</v>
      </c>
      <c r="BH111" s="211">
        <f>IF($N$111="sníž. přenesená",$J$111,0)</f>
        <v>0</v>
      </c>
      <c r="BI111" s="211">
        <f>IF($N$111="nulová",$J$111,0)</f>
        <v>0</v>
      </c>
      <c r="BJ111" s="136" t="s">
        <v>22</v>
      </c>
      <c r="BK111" s="211">
        <f>ROUND($I$111*$H$111,2)</f>
        <v>0</v>
      </c>
      <c r="BL111" s="136" t="s">
        <v>123</v>
      </c>
      <c r="BM111" s="136" t="s">
        <v>142</v>
      </c>
    </row>
    <row r="112" spans="2:47" s="140" customFormat="1" ht="16.5" customHeight="1">
      <c r="B112" s="141"/>
      <c r="D112" s="212" t="s">
        <v>124</v>
      </c>
      <c r="F112" s="213" t="s">
        <v>175</v>
      </c>
      <c r="I112" s="237"/>
      <c r="L112" s="141"/>
      <c r="M112" s="214"/>
      <c r="T112" s="215"/>
      <c r="AT112" s="140" t="s">
        <v>124</v>
      </c>
      <c r="AU112" s="140" t="s">
        <v>22</v>
      </c>
    </row>
    <row r="113" spans="2:47" s="140" customFormat="1" ht="30.75" customHeight="1">
      <c r="B113" s="141"/>
      <c r="D113" s="225" t="s">
        <v>155</v>
      </c>
      <c r="F113" s="226" t="s">
        <v>176</v>
      </c>
      <c r="I113" s="237"/>
      <c r="L113" s="141"/>
      <c r="M113" s="214"/>
      <c r="T113" s="215"/>
      <c r="AT113" s="140" t="s">
        <v>155</v>
      </c>
      <c r="AU113" s="140" t="s">
        <v>22</v>
      </c>
    </row>
    <row r="114" spans="2:65" s="140" customFormat="1" ht="27" customHeight="1">
      <c r="B114" s="141"/>
      <c r="C114" s="216" t="s">
        <v>177</v>
      </c>
      <c r="D114" s="216" t="s">
        <v>136</v>
      </c>
      <c r="E114" s="217" t="s">
        <v>178</v>
      </c>
      <c r="F114" s="218" t="s">
        <v>179</v>
      </c>
      <c r="G114" s="219" t="s">
        <v>127</v>
      </c>
      <c r="H114" s="220">
        <v>4</v>
      </c>
      <c r="I114" s="238"/>
      <c r="J114" s="221">
        <f>ROUND($I$114*$H$114,2)</f>
        <v>0</v>
      </c>
      <c r="K114" s="218"/>
      <c r="L114" s="222"/>
      <c r="M114" s="223"/>
      <c r="N114" s="224" t="s">
        <v>45</v>
      </c>
      <c r="Q114" s="209">
        <v>0</v>
      </c>
      <c r="R114" s="209">
        <f>$Q$114*$H$114</f>
        <v>0</v>
      </c>
      <c r="S114" s="209">
        <v>0</v>
      </c>
      <c r="T114" s="210">
        <f>$S$114*$H$114</f>
        <v>0</v>
      </c>
      <c r="AR114" s="136" t="s">
        <v>159</v>
      </c>
      <c r="AT114" s="136" t="s">
        <v>136</v>
      </c>
      <c r="AU114" s="136" t="s">
        <v>22</v>
      </c>
      <c r="AY114" s="140" t="s">
        <v>118</v>
      </c>
      <c r="BE114" s="211">
        <f>IF($N$114="základní",$J$114,0)</f>
        <v>0</v>
      </c>
      <c r="BF114" s="211">
        <f>IF($N$114="snížená",$J$114,0)</f>
        <v>0</v>
      </c>
      <c r="BG114" s="211">
        <f>IF($N$114="zákl. přenesená",$J$114,0)</f>
        <v>0</v>
      </c>
      <c r="BH114" s="211">
        <f>IF($N$114="sníž. přenesená",$J$114,0)</f>
        <v>0</v>
      </c>
      <c r="BI114" s="211">
        <f>IF($N$114="nulová",$J$114,0)</f>
        <v>0</v>
      </c>
      <c r="BJ114" s="136" t="s">
        <v>22</v>
      </c>
      <c r="BK114" s="211">
        <f>ROUND($I$114*$H$114,2)</f>
        <v>0</v>
      </c>
      <c r="BL114" s="136" t="s">
        <v>123</v>
      </c>
      <c r="BM114" s="136" t="s">
        <v>180</v>
      </c>
    </row>
    <row r="115" spans="2:47" s="140" customFormat="1" ht="27" customHeight="1">
      <c r="B115" s="141"/>
      <c r="D115" s="212" t="s">
        <v>124</v>
      </c>
      <c r="F115" s="213" t="s">
        <v>179</v>
      </c>
      <c r="I115" s="237"/>
      <c r="L115" s="141"/>
      <c r="M115" s="214"/>
      <c r="T115" s="215"/>
      <c r="AT115" s="140" t="s">
        <v>124</v>
      </c>
      <c r="AU115" s="140" t="s">
        <v>22</v>
      </c>
    </row>
    <row r="116" spans="2:65" s="140" customFormat="1" ht="15.75" customHeight="1">
      <c r="B116" s="141"/>
      <c r="C116" s="201" t="s">
        <v>181</v>
      </c>
      <c r="D116" s="201" t="s">
        <v>119</v>
      </c>
      <c r="E116" s="202" t="s">
        <v>182</v>
      </c>
      <c r="F116" s="203" t="s">
        <v>183</v>
      </c>
      <c r="G116" s="204" t="s">
        <v>127</v>
      </c>
      <c r="H116" s="205">
        <v>4</v>
      </c>
      <c r="I116" s="236"/>
      <c r="J116" s="206">
        <f>ROUND($I$116*$H$116,2)</f>
        <v>0</v>
      </c>
      <c r="K116" s="203"/>
      <c r="L116" s="141"/>
      <c r="M116" s="207"/>
      <c r="N116" s="208" t="s">
        <v>45</v>
      </c>
      <c r="Q116" s="209">
        <v>0</v>
      </c>
      <c r="R116" s="209">
        <f>$Q$116*$H$116</f>
        <v>0</v>
      </c>
      <c r="S116" s="209">
        <v>0</v>
      </c>
      <c r="T116" s="210">
        <f>$S$116*$H$116</f>
        <v>0</v>
      </c>
      <c r="AR116" s="136" t="s">
        <v>123</v>
      </c>
      <c r="AT116" s="136" t="s">
        <v>119</v>
      </c>
      <c r="AU116" s="136" t="s">
        <v>22</v>
      </c>
      <c r="AY116" s="140" t="s">
        <v>118</v>
      </c>
      <c r="BE116" s="211">
        <f>IF($N$116="základní",$J$116,0)</f>
        <v>0</v>
      </c>
      <c r="BF116" s="211">
        <f>IF($N$116="snížená",$J$116,0)</f>
        <v>0</v>
      </c>
      <c r="BG116" s="211">
        <f>IF($N$116="zákl. přenesená",$J$116,0)</f>
        <v>0</v>
      </c>
      <c r="BH116" s="211">
        <f>IF($N$116="sníž. přenesená",$J$116,0)</f>
        <v>0</v>
      </c>
      <c r="BI116" s="211">
        <f>IF($N$116="nulová",$J$116,0)</f>
        <v>0</v>
      </c>
      <c r="BJ116" s="136" t="s">
        <v>22</v>
      </c>
      <c r="BK116" s="211">
        <f>ROUND($I$116*$H$116,2)</f>
        <v>0</v>
      </c>
      <c r="BL116" s="136" t="s">
        <v>123</v>
      </c>
      <c r="BM116" s="136" t="s">
        <v>147</v>
      </c>
    </row>
    <row r="117" spans="2:47" s="140" customFormat="1" ht="16.5" customHeight="1">
      <c r="B117" s="141"/>
      <c r="D117" s="212" t="s">
        <v>124</v>
      </c>
      <c r="F117" s="213" t="s">
        <v>183</v>
      </c>
      <c r="I117" s="237"/>
      <c r="L117" s="141"/>
      <c r="M117" s="214"/>
      <c r="T117" s="215"/>
      <c r="AT117" s="140" t="s">
        <v>124</v>
      </c>
      <c r="AU117" s="140" t="s">
        <v>22</v>
      </c>
    </row>
    <row r="118" spans="2:47" s="140" customFormat="1" ht="44.25" customHeight="1">
      <c r="B118" s="141"/>
      <c r="D118" s="225" t="s">
        <v>155</v>
      </c>
      <c r="F118" s="226" t="s">
        <v>184</v>
      </c>
      <c r="I118" s="237"/>
      <c r="L118" s="141"/>
      <c r="M118" s="214"/>
      <c r="T118" s="215"/>
      <c r="AT118" s="140" t="s">
        <v>155</v>
      </c>
      <c r="AU118" s="140" t="s">
        <v>22</v>
      </c>
    </row>
    <row r="119" spans="2:65" s="140" customFormat="1" ht="15.75" customHeight="1">
      <c r="B119" s="141"/>
      <c r="C119" s="216" t="s">
        <v>9</v>
      </c>
      <c r="D119" s="216" t="s">
        <v>136</v>
      </c>
      <c r="E119" s="217" t="s">
        <v>185</v>
      </c>
      <c r="F119" s="218" t="s">
        <v>186</v>
      </c>
      <c r="G119" s="219" t="s">
        <v>127</v>
      </c>
      <c r="H119" s="220">
        <v>4</v>
      </c>
      <c r="I119" s="238"/>
      <c r="J119" s="221">
        <f>ROUND($I$119*$H$119,2)</f>
        <v>0</v>
      </c>
      <c r="K119" s="218"/>
      <c r="L119" s="222"/>
      <c r="M119" s="223"/>
      <c r="N119" s="224" t="s">
        <v>45</v>
      </c>
      <c r="Q119" s="209">
        <v>0</v>
      </c>
      <c r="R119" s="209">
        <f>$Q$119*$H$119</f>
        <v>0</v>
      </c>
      <c r="S119" s="209">
        <v>0</v>
      </c>
      <c r="T119" s="210">
        <f>$S$119*$H$119</f>
        <v>0</v>
      </c>
      <c r="AR119" s="136" t="s">
        <v>159</v>
      </c>
      <c r="AT119" s="136" t="s">
        <v>136</v>
      </c>
      <c r="AU119" s="136" t="s">
        <v>22</v>
      </c>
      <c r="AY119" s="140" t="s">
        <v>118</v>
      </c>
      <c r="BE119" s="211">
        <f>IF($N$119="základní",$J$119,0)</f>
        <v>0</v>
      </c>
      <c r="BF119" s="211">
        <f>IF($N$119="snížená",$J$119,0)</f>
        <v>0</v>
      </c>
      <c r="BG119" s="211">
        <f>IF($N$119="zákl. přenesená",$J$119,0)</f>
        <v>0</v>
      </c>
      <c r="BH119" s="211">
        <f>IF($N$119="sníž. přenesená",$J$119,0)</f>
        <v>0</v>
      </c>
      <c r="BI119" s="211">
        <f>IF($N$119="nulová",$J$119,0)</f>
        <v>0</v>
      </c>
      <c r="BJ119" s="136" t="s">
        <v>22</v>
      </c>
      <c r="BK119" s="211">
        <f>ROUND($I$119*$H$119,2)</f>
        <v>0</v>
      </c>
      <c r="BL119" s="136" t="s">
        <v>123</v>
      </c>
      <c r="BM119" s="136" t="s">
        <v>187</v>
      </c>
    </row>
    <row r="120" spans="2:47" s="140" customFormat="1" ht="16.5" customHeight="1">
      <c r="B120" s="141"/>
      <c r="D120" s="212" t="s">
        <v>124</v>
      </c>
      <c r="F120" s="213" t="s">
        <v>186</v>
      </c>
      <c r="I120" s="237"/>
      <c r="L120" s="141"/>
      <c r="M120" s="214"/>
      <c r="T120" s="215"/>
      <c r="AT120" s="140" t="s">
        <v>124</v>
      </c>
      <c r="AU120" s="140" t="s">
        <v>22</v>
      </c>
    </row>
    <row r="121" spans="2:65" s="140" customFormat="1" ht="27" customHeight="1">
      <c r="B121" s="141"/>
      <c r="C121" s="201" t="s">
        <v>152</v>
      </c>
      <c r="D121" s="201" t="s">
        <v>119</v>
      </c>
      <c r="E121" s="202" t="s">
        <v>188</v>
      </c>
      <c r="F121" s="203" t="s">
        <v>189</v>
      </c>
      <c r="G121" s="204" t="s">
        <v>127</v>
      </c>
      <c r="H121" s="205">
        <v>8</v>
      </c>
      <c r="I121" s="236"/>
      <c r="J121" s="206">
        <f>ROUND($I$121*$H$121,2)</f>
        <v>0</v>
      </c>
      <c r="K121" s="203"/>
      <c r="L121" s="141"/>
      <c r="M121" s="207"/>
      <c r="N121" s="208" t="s">
        <v>45</v>
      </c>
      <c r="Q121" s="209">
        <v>0</v>
      </c>
      <c r="R121" s="209">
        <f>$Q$121*$H$121</f>
        <v>0</v>
      </c>
      <c r="S121" s="209">
        <v>0</v>
      </c>
      <c r="T121" s="210">
        <f>$S$121*$H$121</f>
        <v>0</v>
      </c>
      <c r="AR121" s="136" t="s">
        <v>123</v>
      </c>
      <c r="AT121" s="136" t="s">
        <v>119</v>
      </c>
      <c r="AU121" s="136" t="s">
        <v>22</v>
      </c>
      <c r="AY121" s="140" t="s">
        <v>118</v>
      </c>
      <c r="BE121" s="211">
        <f>IF($N$121="základní",$J$121,0)</f>
        <v>0</v>
      </c>
      <c r="BF121" s="211">
        <f>IF($N$121="snížená",$J$121,0)</f>
        <v>0</v>
      </c>
      <c r="BG121" s="211">
        <f>IF($N$121="zákl. přenesená",$J$121,0)</f>
        <v>0</v>
      </c>
      <c r="BH121" s="211">
        <f>IF($N$121="sníž. přenesená",$J$121,0)</f>
        <v>0</v>
      </c>
      <c r="BI121" s="211">
        <f>IF($N$121="nulová",$J$121,0)</f>
        <v>0</v>
      </c>
      <c r="BJ121" s="136" t="s">
        <v>22</v>
      </c>
      <c r="BK121" s="211">
        <f>ROUND($I$121*$H$121,2)</f>
        <v>0</v>
      </c>
      <c r="BL121" s="136" t="s">
        <v>123</v>
      </c>
      <c r="BM121" s="136" t="s">
        <v>159</v>
      </c>
    </row>
    <row r="122" spans="2:47" s="140" customFormat="1" ht="16.5" customHeight="1">
      <c r="B122" s="141"/>
      <c r="D122" s="212" t="s">
        <v>124</v>
      </c>
      <c r="F122" s="213" t="s">
        <v>189</v>
      </c>
      <c r="I122" s="237"/>
      <c r="L122" s="141"/>
      <c r="M122" s="214"/>
      <c r="T122" s="215"/>
      <c r="AT122" s="140" t="s">
        <v>124</v>
      </c>
      <c r="AU122" s="140" t="s">
        <v>22</v>
      </c>
    </row>
    <row r="123" spans="2:65" s="140" customFormat="1" ht="15.75" customHeight="1">
      <c r="B123" s="141"/>
      <c r="C123" s="201" t="s">
        <v>190</v>
      </c>
      <c r="D123" s="201" t="s">
        <v>119</v>
      </c>
      <c r="E123" s="202" t="s">
        <v>191</v>
      </c>
      <c r="F123" s="203" t="s">
        <v>192</v>
      </c>
      <c r="G123" s="204" t="s">
        <v>122</v>
      </c>
      <c r="H123" s="205">
        <v>20</v>
      </c>
      <c r="I123" s="236"/>
      <c r="J123" s="206">
        <f>ROUND($I$123*$H$123,2)</f>
        <v>0</v>
      </c>
      <c r="K123" s="203"/>
      <c r="L123" s="141"/>
      <c r="M123" s="207"/>
      <c r="N123" s="208" t="s">
        <v>45</v>
      </c>
      <c r="Q123" s="209">
        <v>0</v>
      </c>
      <c r="R123" s="209">
        <f>$Q$123*$H$123</f>
        <v>0</v>
      </c>
      <c r="S123" s="209">
        <v>0</v>
      </c>
      <c r="T123" s="210">
        <f>$S$123*$H$123</f>
        <v>0</v>
      </c>
      <c r="AR123" s="136" t="s">
        <v>123</v>
      </c>
      <c r="AT123" s="136" t="s">
        <v>119</v>
      </c>
      <c r="AU123" s="136" t="s">
        <v>22</v>
      </c>
      <c r="AY123" s="140" t="s">
        <v>118</v>
      </c>
      <c r="BE123" s="211">
        <f>IF($N$123="základní",$J$123,0)</f>
        <v>0</v>
      </c>
      <c r="BF123" s="211">
        <f>IF($N$123="snížená",$J$123,0)</f>
        <v>0</v>
      </c>
      <c r="BG123" s="211">
        <f>IF($N$123="zákl. přenesená",$J$123,0)</f>
        <v>0</v>
      </c>
      <c r="BH123" s="211">
        <f>IF($N$123="sníž. přenesená",$J$123,0)</f>
        <v>0</v>
      </c>
      <c r="BI123" s="211">
        <f>IF($N$123="nulová",$J$123,0)</f>
        <v>0</v>
      </c>
      <c r="BJ123" s="136" t="s">
        <v>22</v>
      </c>
      <c r="BK123" s="211">
        <f>ROUND($I$123*$H$123,2)</f>
        <v>0</v>
      </c>
      <c r="BL123" s="136" t="s">
        <v>123</v>
      </c>
      <c r="BM123" s="136" t="s">
        <v>162</v>
      </c>
    </row>
    <row r="124" spans="2:47" s="140" customFormat="1" ht="16.5" customHeight="1">
      <c r="B124" s="141"/>
      <c r="D124" s="212" t="s">
        <v>124</v>
      </c>
      <c r="F124" s="213" t="s">
        <v>192</v>
      </c>
      <c r="I124" s="237"/>
      <c r="L124" s="141"/>
      <c r="M124" s="214"/>
      <c r="T124" s="215"/>
      <c r="AT124" s="140" t="s">
        <v>124</v>
      </c>
      <c r="AU124" s="140" t="s">
        <v>22</v>
      </c>
    </row>
    <row r="125" spans="2:65" s="140" customFormat="1" ht="15.75" customHeight="1">
      <c r="B125" s="141"/>
      <c r="C125" s="201" t="s">
        <v>193</v>
      </c>
      <c r="D125" s="201" t="s">
        <v>119</v>
      </c>
      <c r="E125" s="202" t="s">
        <v>194</v>
      </c>
      <c r="F125" s="203" t="s">
        <v>195</v>
      </c>
      <c r="G125" s="204" t="s">
        <v>122</v>
      </c>
      <c r="H125" s="205">
        <v>190</v>
      </c>
      <c r="I125" s="236"/>
      <c r="J125" s="206">
        <f>ROUND($I$125*$H$125,2)</f>
        <v>0</v>
      </c>
      <c r="K125" s="203"/>
      <c r="L125" s="141"/>
      <c r="M125" s="207"/>
      <c r="N125" s="208" t="s">
        <v>45</v>
      </c>
      <c r="Q125" s="209">
        <v>0</v>
      </c>
      <c r="R125" s="209">
        <f>$Q$125*$H$125</f>
        <v>0</v>
      </c>
      <c r="S125" s="209">
        <v>0</v>
      </c>
      <c r="T125" s="210">
        <f>$S$125*$H$125</f>
        <v>0</v>
      </c>
      <c r="AR125" s="136" t="s">
        <v>123</v>
      </c>
      <c r="AT125" s="136" t="s">
        <v>119</v>
      </c>
      <c r="AU125" s="136" t="s">
        <v>22</v>
      </c>
      <c r="AY125" s="140" t="s">
        <v>118</v>
      </c>
      <c r="BE125" s="211">
        <f>IF($N$125="základní",$J$125,0)</f>
        <v>0</v>
      </c>
      <c r="BF125" s="211">
        <f>IF($N$125="snížená",$J$125,0)</f>
        <v>0</v>
      </c>
      <c r="BG125" s="211">
        <f>IF($N$125="zákl. přenesená",$J$125,0)</f>
        <v>0</v>
      </c>
      <c r="BH125" s="211">
        <f>IF($N$125="sníž. přenesená",$J$125,0)</f>
        <v>0</v>
      </c>
      <c r="BI125" s="211">
        <f>IF($N$125="nulová",$J$125,0)</f>
        <v>0</v>
      </c>
      <c r="BJ125" s="136" t="s">
        <v>22</v>
      </c>
      <c r="BK125" s="211">
        <f>ROUND($I$125*$H$125,2)</f>
        <v>0</v>
      </c>
      <c r="BL125" s="136" t="s">
        <v>123</v>
      </c>
      <c r="BM125" s="136" t="s">
        <v>27</v>
      </c>
    </row>
    <row r="126" spans="2:47" s="140" customFormat="1" ht="16.5" customHeight="1">
      <c r="B126" s="141"/>
      <c r="D126" s="212" t="s">
        <v>124</v>
      </c>
      <c r="F126" s="213" t="s">
        <v>195</v>
      </c>
      <c r="I126" s="237"/>
      <c r="L126" s="141"/>
      <c r="M126" s="214"/>
      <c r="T126" s="215"/>
      <c r="AT126" s="140" t="s">
        <v>124</v>
      </c>
      <c r="AU126" s="140" t="s">
        <v>22</v>
      </c>
    </row>
    <row r="127" spans="2:65" s="140" customFormat="1" ht="15.75" customHeight="1">
      <c r="B127" s="141"/>
      <c r="C127" s="201" t="s">
        <v>196</v>
      </c>
      <c r="D127" s="201" t="s">
        <v>119</v>
      </c>
      <c r="E127" s="202" t="s">
        <v>197</v>
      </c>
      <c r="F127" s="203" t="s">
        <v>198</v>
      </c>
      <c r="G127" s="204" t="s">
        <v>199</v>
      </c>
      <c r="H127" s="205">
        <v>16</v>
      </c>
      <c r="I127" s="236"/>
      <c r="J127" s="206">
        <f>ROUND($I$127*$H$127,2)</f>
        <v>0</v>
      </c>
      <c r="K127" s="203"/>
      <c r="L127" s="141"/>
      <c r="M127" s="207"/>
      <c r="N127" s="208" t="s">
        <v>45</v>
      </c>
      <c r="Q127" s="209">
        <v>0</v>
      </c>
      <c r="R127" s="209">
        <f>$Q$127*$H$127</f>
        <v>0</v>
      </c>
      <c r="S127" s="209">
        <v>0</v>
      </c>
      <c r="T127" s="210">
        <f>$S$127*$H$127</f>
        <v>0</v>
      </c>
      <c r="AR127" s="136" t="s">
        <v>123</v>
      </c>
      <c r="AT127" s="136" t="s">
        <v>119</v>
      </c>
      <c r="AU127" s="136" t="s">
        <v>22</v>
      </c>
      <c r="AY127" s="140" t="s">
        <v>118</v>
      </c>
      <c r="BE127" s="211">
        <f>IF($N$127="základní",$J$127,0)</f>
        <v>0</v>
      </c>
      <c r="BF127" s="211">
        <f>IF($N$127="snížená",$J$127,0)</f>
        <v>0</v>
      </c>
      <c r="BG127" s="211">
        <f>IF($N$127="zákl. přenesená",$J$127,0)</f>
        <v>0</v>
      </c>
      <c r="BH127" s="211">
        <f>IF($N$127="sníž. přenesená",$J$127,0)</f>
        <v>0</v>
      </c>
      <c r="BI127" s="211">
        <f>IF($N$127="nulová",$J$127,0)</f>
        <v>0</v>
      </c>
      <c r="BJ127" s="136" t="s">
        <v>22</v>
      </c>
      <c r="BK127" s="211">
        <f>ROUND($I$127*$H$127,2)</f>
        <v>0</v>
      </c>
      <c r="BL127" s="136" t="s">
        <v>123</v>
      </c>
      <c r="BM127" s="136" t="s">
        <v>169</v>
      </c>
    </row>
    <row r="128" spans="2:47" s="140" customFormat="1" ht="16.5" customHeight="1">
      <c r="B128" s="141"/>
      <c r="D128" s="212" t="s">
        <v>124</v>
      </c>
      <c r="F128" s="213" t="s">
        <v>198</v>
      </c>
      <c r="I128" s="237"/>
      <c r="L128" s="141"/>
      <c r="M128" s="214"/>
      <c r="T128" s="215"/>
      <c r="AT128" s="140" t="s">
        <v>124</v>
      </c>
      <c r="AU128" s="140" t="s">
        <v>22</v>
      </c>
    </row>
    <row r="129" spans="2:65" s="140" customFormat="1" ht="15.75" customHeight="1">
      <c r="B129" s="141"/>
      <c r="C129" s="201" t="s">
        <v>200</v>
      </c>
      <c r="D129" s="201" t="s">
        <v>119</v>
      </c>
      <c r="E129" s="202" t="s">
        <v>201</v>
      </c>
      <c r="F129" s="203" t="s">
        <v>202</v>
      </c>
      <c r="G129" s="204" t="s">
        <v>203</v>
      </c>
      <c r="H129" s="205">
        <v>4</v>
      </c>
      <c r="I129" s="236"/>
      <c r="J129" s="206">
        <f>ROUND($I$129*$H$129,2)</f>
        <v>0</v>
      </c>
      <c r="K129" s="203"/>
      <c r="L129" s="141"/>
      <c r="M129" s="207"/>
      <c r="N129" s="208" t="s">
        <v>45</v>
      </c>
      <c r="Q129" s="209">
        <v>0</v>
      </c>
      <c r="R129" s="209">
        <f>$Q$129*$H$129</f>
        <v>0</v>
      </c>
      <c r="S129" s="209">
        <v>0</v>
      </c>
      <c r="T129" s="210">
        <f>$S$129*$H$129</f>
        <v>0</v>
      </c>
      <c r="AR129" s="136" t="s">
        <v>123</v>
      </c>
      <c r="AT129" s="136" t="s">
        <v>119</v>
      </c>
      <c r="AU129" s="136" t="s">
        <v>22</v>
      </c>
      <c r="AY129" s="140" t="s">
        <v>118</v>
      </c>
      <c r="BE129" s="211">
        <f>IF($N$129="základní",$J$129,0)</f>
        <v>0</v>
      </c>
      <c r="BF129" s="211">
        <f>IF($N$129="snížená",$J$129,0)</f>
        <v>0</v>
      </c>
      <c r="BG129" s="211">
        <f>IF($N$129="zákl. přenesená",$J$129,0)</f>
        <v>0</v>
      </c>
      <c r="BH129" s="211">
        <f>IF($N$129="sníž. přenesená",$J$129,0)</f>
        <v>0</v>
      </c>
      <c r="BI129" s="211">
        <f>IF($N$129="nulová",$J$129,0)</f>
        <v>0</v>
      </c>
      <c r="BJ129" s="136" t="s">
        <v>22</v>
      </c>
      <c r="BK129" s="211">
        <f>ROUND($I$129*$H$129,2)</f>
        <v>0</v>
      </c>
      <c r="BL129" s="136" t="s">
        <v>123</v>
      </c>
      <c r="BM129" s="136" t="s">
        <v>173</v>
      </c>
    </row>
    <row r="130" spans="2:47" s="140" customFormat="1" ht="16.5" customHeight="1">
      <c r="B130" s="141"/>
      <c r="D130" s="212" t="s">
        <v>124</v>
      </c>
      <c r="F130" s="213" t="s">
        <v>202</v>
      </c>
      <c r="I130" s="237"/>
      <c r="L130" s="141"/>
      <c r="M130" s="214"/>
      <c r="T130" s="215"/>
      <c r="AT130" s="140" t="s">
        <v>124</v>
      </c>
      <c r="AU130" s="140" t="s">
        <v>22</v>
      </c>
    </row>
    <row r="131" spans="2:65" s="140" customFormat="1" ht="15.75" customHeight="1">
      <c r="B131" s="141"/>
      <c r="C131" s="201" t="s">
        <v>8</v>
      </c>
      <c r="D131" s="201" t="s">
        <v>119</v>
      </c>
      <c r="E131" s="202" t="s">
        <v>204</v>
      </c>
      <c r="F131" s="203" t="s">
        <v>205</v>
      </c>
      <c r="G131" s="204" t="s">
        <v>206</v>
      </c>
      <c r="H131" s="205">
        <v>12</v>
      </c>
      <c r="I131" s="236"/>
      <c r="J131" s="206">
        <f>ROUND($I$131*$H$131,2)</f>
        <v>0</v>
      </c>
      <c r="K131" s="203"/>
      <c r="L131" s="141"/>
      <c r="M131" s="207"/>
      <c r="N131" s="208" t="s">
        <v>45</v>
      </c>
      <c r="Q131" s="209">
        <v>0</v>
      </c>
      <c r="R131" s="209">
        <f>$Q$131*$H$131</f>
        <v>0</v>
      </c>
      <c r="S131" s="209">
        <v>0</v>
      </c>
      <c r="T131" s="210">
        <f>$S$131*$H$131</f>
        <v>0</v>
      </c>
      <c r="AR131" s="136" t="s">
        <v>123</v>
      </c>
      <c r="AT131" s="136" t="s">
        <v>119</v>
      </c>
      <c r="AU131" s="136" t="s">
        <v>22</v>
      </c>
      <c r="AY131" s="140" t="s">
        <v>118</v>
      </c>
      <c r="BE131" s="211">
        <f>IF($N$131="základní",$J$131,0)</f>
        <v>0</v>
      </c>
      <c r="BF131" s="211">
        <f>IF($N$131="snížená",$J$131,0)</f>
        <v>0</v>
      </c>
      <c r="BG131" s="211">
        <f>IF($N$131="zákl. přenesená",$J$131,0)</f>
        <v>0</v>
      </c>
      <c r="BH131" s="211">
        <f>IF($N$131="sníž. přenesená",$J$131,0)</f>
        <v>0</v>
      </c>
      <c r="BI131" s="211">
        <f>IF($N$131="nulová",$J$131,0)</f>
        <v>0</v>
      </c>
      <c r="BJ131" s="136" t="s">
        <v>22</v>
      </c>
      <c r="BK131" s="211">
        <f>ROUND($I$131*$H$131,2)</f>
        <v>0</v>
      </c>
      <c r="BL131" s="136" t="s">
        <v>123</v>
      </c>
      <c r="BM131" s="136" t="s">
        <v>177</v>
      </c>
    </row>
    <row r="132" spans="2:47" s="140" customFormat="1" ht="16.5" customHeight="1">
      <c r="B132" s="141"/>
      <c r="D132" s="212" t="s">
        <v>124</v>
      </c>
      <c r="F132" s="213" t="s">
        <v>205</v>
      </c>
      <c r="I132" s="237"/>
      <c r="L132" s="141"/>
      <c r="M132" s="214"/>
      <c r="T132" s="215"/>
      <c r="AT132" s="140" t="s">
        <v>124</v>
      </c>
      <c r="AU132" s="140" t="s">
        <v>22</v>
      </c>
    </row>
    <row r="133" spans="2:63" s="192" customFormat="1" ht="37.5" customHeight="1">
      <c r="B133" s="193"/>
      <c r="D133" s="194" t="s">
        <v>73</v>
      </c>
      <c r="E133" s="195" t="s">
        <v>207</v>
      </c>
      <c r="F133" s="195" t="s">
        <v>208</v>
      </c>
      <c r="I133" s="239"/>
      <c r="J133" s="196">
        <f>$BK$133</f>
        <v>0</v>
      </c>
      <c r="L133" s="193"/>
      <c r="M133" s="197"/>
      <c r="P133" s="198">
        <f>SUM($P$134:$P$163)</f>
        <v>0</v>
      </c>
      <c r="R133" s="198">
        <f>SUM($R$134:$R$163)</f>
        <v>0</v>
      </c>
      <c r="T133" s="199">
        <f>SUM($T$134:$T$163)</f>
        <v>0</v>
      </c>
      <c r="AR133" s="194" t="s">
        <v>22</v>
      </c>
      <c r="AT133" s="194" t="s">
        <v>73</v>
      </c>
      <c r="AU133" s="194" t="s">
        <v>74</v>
      </c>
      <c r="AY133" s="194" t="s">
        <v>118</v>
      </c>
      <c r="BK133" s="200">
        <f>SUM($BK$134:$BK$163)</f>
        <v>0</v>
      </c>
    </row>
    <row r="134" spans="2:65" s="140" customFormat="1" ht="15.75" customHeight="1">
      <c r="B134" s="141"/>
      <c r="C134" s="201" t="s">
        <v>209</v>
      </c>
      <c r="D134" s="201" t="s">
        <v>119</v>
      </c>
      <c r="E134" s="202" t="s">
        <v>210</v>
      </c>
      <c r="F134" s="203" t="s">
        <v>211</v>
      </c>
      <c r="G134" s="204" t="s">
        <v>212</v>
      </c>
      <c r="H134" s="205">
        <v>0.157</v>
      </c>
      <c r="I134" s="236"/>
      <c r="J134" s="206">
        <f>ROUND($I$134*$H$134,2)</f>
        <v>0</v>
      </c>
      <c r="K134" s="203"/>
      <c r="L134" s="141"/>
      <c r="M134" s="207"/>
      <c r="N134" s="208" t="s">
        <v>45</v>
      </c>
      <c r="Q134" s="209">
        <v>0</v>
      </c>
      <c r="R134" s="209">
        <f>$Q$134*$H$134</f>
        <v>0</v>
      </c>
      <c r="S134" s="209">
        <v>0</v>
      </c>
      <c r="T134" s="210">
        <f>$S$134*$H$134</f>
        <v>0</v>
      </c>
      <c r="AR134" s="136" t="s">
        <v>123</v>
      </c>
      <c r="AT134" s="136" t="s">
        <v>119</v>
      </c>
      <c r="AU134" s="136" t="s">
        <v>22</v>
      </c>
      <c r="AY134" s="140" t="s">
        <v>118</v>
      </c>
      <c r="BE134" s="211">
        <f>IF($N$134="základní",$J$134,0)</f>
        <v>0</v>
      </c>
      <c r="BF134" s="211">
        <f>IF($N$134="snížená",$J$134,0)</f>
        <v>0</v>
      </c>
      <c r="BG134" s="211">
        <f>IF($N$134="zákl. přenesená",$J$134,0)</f>
        <v>0</v>
      </c>
      <c r="BH134" s="211">
        <f>IF($N$134="sníž. přenesená",$J$134,0)</f>
        <v>0</v>
      </c>
      <c r="BI134" s="211">
        <f>IF($N$134="nulová",$J$134,0)</f>
        <v>0</v>
      </c>
      <c r="BJ134" s="136" t="s">
        <v>22</v>
      </c>
      <c r="BK134" s="211">
        <f>ROUND($I$134*$H$134,2)</f>
        <v>0</v>
      </c>
      <c r="BL134" s="136" t="s">
        <v>123</v>
      </c>
      <c r="BM134" s="136" t="s">
        <v>193</v>
      </c>
    </row>
    <row r="135" spans="2:47" s="140" customFormat="1" ht="16.5" customHeight="1">
      <c r="B135" s="141"/>
      <c r="D135" s="212" t="s">
        <v>124</v>
      </c>
      <c r="F135" s="213" t="s">
        <v>211</v>
      </c>
      <c r="I135" s="237"/>
      <c r="L135" s="141"/>
      <c r="M135" s="214"/>
      <c r="T135" s="215"/>
      <c r="AT135" s="140" t="s">
        <v>124</v>
      </c>
      <c r="AU135" s="140" t="s">
        <v>22</v>
      </c>
    </row>
    <row r="136" spans="2:65" s="140" customFormat="1" ht="15.75" customHeight="1">
      <c r="B136" s="141"/>
      <c r="C136" s="201" t="s">
        <v>213</v>
      </c>
      <c r="D136" s="201" t="s">
        <v>119</v>
      </c>
      <c r="E136" s="202" t="s">
        <v>214</v>
      </c>
      <c r="F136" s="203" t="s">
        <v>215</v>
      </c>
      <c r="G136" s="204" t="s">
        <v>216</v>
      </c>
      <c r="H136" s="205">
        <v>10</v>
      </c>
      <c r="I136" s="236"/>
      <c r="J136" s="206">
        <f>ROUND($I$136*$H$136,2)</f>
        <v>0</v>
      </c>
      <c r="K136" s="203"/>
      <c r="L136" s="141"/>
      <c r="M136" s="207"/>
      <c r="N136" s="208" t="s">
        <v>45</v>
      </c>
      <c r="Q136" s="209">
        <v>0</v>
      </c>
      <c r="R136" s="209">
        <f>$Q$136*$H$136</f>
        <v>0</v>
      </c>
      <c r="S136" s="209">
        <v>0</v>
      </c>
      <c r="T136" s="210">
        <f>$S$136*$H$136</f>
        <v>0</v>
      </c>
      <c r="AR136" s="136" t="s">
        <v>123</v>
      </c>
      <c r="AT136" s="136" t="s">
        <v>119</v>
      </c>
      <c r="AU136" s="136" t="s">
        <v>22</v>
      </c>
      <c r="AY136" s="140" t="s">
        <v>118</v>
      </c>
      <c r="BE136" s="211">
        <f>IF($N$136="základní",$J$136,0)</f>
        <v>0</v>
      </c>
      <c r="BF136" s="211">
        <f>IF($N$136="snížená",$J$136,0)</f>
        <v>0</v>
      </c>
      <c r="BG136" s="211">
        <f>IF($N$136="zákl. přenesená",$J$136,0)</f>
        <v>0</v>
      </c>
      <c r="BH136" s="211">
        <f>IF($N$136="sníž. přenesená",$J$136,0)</f>
        <v>0</v>
      </c>
      <c r="BI136" s="211">
        <f>IF($N$136="nulová",$J$136,0)</f>
        <v>0</v>
      </c>
      <c r="BJ136" s="136" t="s">
        <v>22</v>
      </c>
      <c r="BK136" s="211">
        <f>ROUND($I$136*$H$136,2)</f>
        <v>0</v>
      </c>
      <c r="BL136" s="136" t="s">
        <v>123</v>
      </c>
      <c r="BM136" s="136" t="s">
        <v>196</v>
      </c>
    </row>
    <row r="137" spans="2:47" s="140" customFormat="1" ht="16.5" customHeight="1">
      <c r="B137" s="141"/>
      <c r="D137" s="212" t="s">
        <v>124</v>
      </c>
      <c r="F137" s="213" t="s">
        <v>215</v>
      </c>
      <c r="I137" s="237"/>
      <c r="L137" s="141"/>
      <c r="M137" s="214"/>
      <c r="T137" s="215"/>
      <c r="AT137" s="140" t="s">
        <v>124</v>
      </c>
      <c r="AU137" s="140" t="s">
        <v>22</v>
      </c>
    </row>
    <row r="138" spans="2:65" s="140" customFormat="1" ht="15.75" customHeight="1">
      <c r="B138" s="141"/>
      <c r="C138" s="201" t="s">
        <v>217</v>
      </c>
      <c r="D138" s="201" t="s">
        <v>119</v>
      </c>
      <c r="E138" s="202" t="s">
        <v>218</v>
      </c>
      <c r="F138" s="203" t="s">
        <v>219</v>
      </c>
      <c r="G138" s="204" t="s">
        <v>122</v>
      </c>
      <c r="H138" s="205">
        <v>42</v>
      </c>
      <c r="I138" s="236"/>
      <c r="J138" s="206">
        <f>ROUND($I$138*$H$138,2)</f>
        <v>0</v>
      </c>
      <c r="K138" s="203"/>
      <c r="L138" s="141"/>
      <c r="M138" s="207"/>
      <c r="N138" s="208" t="s">
        <v>45</v>
      </c>
      <c r="Q138" s="209">
        <v>0</v>
      </c>
      <c r="R138" s="209">
        <f>$Q$138*$H$138</f>
        <v>0</v>
      </c>
      <c r="S138" s="209">
        <v>0</v>
      </c>
      <c r="T138" s="210">
        <f>$S$138*$H$138</f>
        <v>0</v>
      </c>
      <c r="AR138" s="136" t="s">
        <v>123</v>
      </c>
      <c r="AT138" s="136" t="s">
        <v>119</v>
      </c>
      <c r="AU138" s="136" t="s">
        <v>22</v>
      </c>
      <c r="AY138" s="140" t="s">
        <v>118</v>
      </c>
      <c r="BE138" s="211">
        <f>IF($N$138="základní",$J$138,0)</f>
        <v>0</v>
      </c>
      <c r="BF138" s="211">
        <f>IF($N$138="snížená",$J$138,0)</f>
        <v>0</v>
      </c>
      <c r="BG138" s="211">
        <f>IF($N$138="zákl. přenesená",$J$138,0)</f>
        <v>0</v>
      </c>
      <c r="BH138" s="211">
        <f>IF($N$138="sníž. přenesená",$J$138,0)</f>
        <v>0</v>
      </c>
      <c r="BI138" s="211">
        <f>IF($N$138="nulová",$J$138,0)</f>
        <v>0</v>
      </c>
      <c r="BJ138" s="136" t="s">
        <v>22</v>
      </c>
      <c r="BK138" s="211">
        <f>ROUND($I$138*$H$138,2)</f>
        <v>0</v>
      </c>
      <c r="BL138" s="136" t="s">
        <v>123</v>
      </c>
      <c r="BM138" s="136" t="s">
        <v>200</v>
      </c>
    </row>
    <row r="139" spans="2:47" s="140" customFormat="1" ht="16.5" customHeight="1">
      <c r="B139" s="141"/>
      <c r="D139" s="212" t="s">
        <v>124</v>
      </c>
      <c r="F139" s="213" t="s">
        <v>219</v>
      </c>
      <c r="I139" s="237"/>
      <c r="L139" s="141"/>
      <c r="M139" s="214"/>
      <c r="T139" s="215"/>
      <c r="AT139" s="140" t="s">
        <v>124</v>
      </c>
      <c r="AU139" s="140" t="s">
        <v>22</v>
      </c>
    </row>
    <row r="140" spans="2:65" s="140" customFormat="1" ht="15.75" customHeight="1">
      <c r="B140" s="141"/>
      <c r="C140" s="201" t="s">
        <v>220</v>
      </c>
      <c r="D140" s="201" t="s">
        <v>119</v>
      </c>
      <c r="E140" s="202" t="s">
        <v>221</v>
      </c>
      <c r="F140" s="203" t="s">
        <v>222</v>
      </c>
      <c r="G140" s="204" t="s">
        <v>223</v>
      </c>
      <c r="H140" s="205">
        <v>4</v>
      </c>
      <c r="I140" s="236"/>
      <c r="J140" s="206">
        <f>ROUND($I$140*$H$140,2)</f>
        <v>0</v>
      </c>
      <c r="K140" s="203"/>
      <c r="L140" s="141"/>
      <c r="M140" s="207"/>
      <c r="N140" s="208" t="s">
        <v>45</v>
      </c>
      <c r="Q140" s="209">
        <v>0</v>
      </c>
      <c r="R140" s="209">
        <f>$Q$140*$H$140</f>
        <v>0</v>
      </c>
      <c r="S140" s="209">
        <v>0</v>
      </c>
      <c r="T140" s="210">
        <f>$S$140*$H$140</f>
        <v>0</v>
      </c>
      <c r="AR140" s="136" t="s">
        <v>123</v>
      </c>
      <c r="AT140" s="136" t="s">
        <v>119</v>
      </c>
      <c r="AU140" s="136" t="s">
        <v>22</v>
      </c>
      <c r="AY140" s="140" t="s">
        <v>118</v>
      </c>
      <c r="BE140" s="211">
        <f>IF($N$140="základní",$J$140,0)</f>
        <v>0</v>
      </c>
      <c r="BF140" s="211">
        <f>IF($N$140="snížená",$J$140,0)</f>
        <v>0</v>
      </c>
      <c r="BG140" s="211">
        <f>IF($N$140="zákl. přenesená",$J$140,0)</f>
        <v>0</v>
      </c>
      <c r="BH140" s="211">
        <f>IF($N$140="sníž. přenesená",$J$140,0)</f>
        <v>0</v>
      </c>
      <c r="BI140" s="211">
        <f>IF($N$140="nulová",$J$140,0)</f>
        <v>0</v>
      </c>
      <c r="BJ140" s="136" t="s">
        <v>22</v>
      </c>
      <c r="BK140" s="211">
        <f>ROUND($I$140*$H$140,2)</f>
        <v>0</v>
      </c>
      <c r="BL140" s="136" t="s">
        <v>123</v>
      </c>
      <c r="BM140" s="136" t="s">
        <v>8</v>
      </c>
    </row>
    <row r="141" spans="2:47" s="140" customFormat="1" ht="16.5" customHeight="1">
      <c r="B141" s="141"/>
      <c r="D141" s="212" t="s">
        <v>124</v>
      </c>
      <c r="F141" s="213" t="s">
        <v>222</v>
      </c>
      <c r="I141" s="237"/>
      <c r="L141" s="141"/>
      <c r="M141" s="214"/>
      <c r="T141" s="215"/>
      <c r="AT141" s="140" t="s">
        <v>124</v>
      </c>
      <c r="AU141" s="140" t="s">
        <v>22</v>
      </c>
    </row>
    <row r="142" spans="2:65" s="140" customFormat="1" ht="15.75" customHeight="1">
      <c r="B142" s="141"/>
      <c r="C142" s="201" t="s">
        <v>224</v>
      </c>
      <c r="D142" s="201" t="s">
        <v>119</v>
      </c>
      <c r="E142" s="202" t="s">
        <v>225</v>
      </c>
      <c r="F142" s="203" t="s">
        <v>226</v>
      </c>
      <c r="G142" s="204" t="s">
        <v>223</v>
      </c>
      <c r="H142" s="205">
        <v>4</v>
      </c>
      <c r="I142" s="236"/>
      <c r="J142" s="206">
        <f>ROUND($I$142*$H$142,2)</f>
        <v>0</v>
      </c>
      <c r="K142" s="203"/>
      <c r="L142" s="141"/>
      <c r="M142" s="207"/>
      <c r="N142" s="208" t="s">
        <v>45</v>
      </c>
      <c r="Q142" s="209">
        <v>0</v>
      </c>
      <c r="R142" s="209">
        <f>$Q$142*$H$142</f>
        <v>0</v>
      </c>
      <c r="S142" s="209">
        <v>0</v>
      </c>
      <c r="T142" s="210">
        <f>$S$142*$H$142</f>
        <v>0</v>
      </c>
      <c r="AR142" s="136" t="s">
        <v>123</v>
      </c>
      <c r="AT142" s="136" t="s">
        <v>119</v>
      </c>
      <c r="AU142" s="136" t="s">
        <v>22</v>
      </c>
      <c r="AY142" s="140" t="s">
        <v>118</v>
      </c>
      <c r="BE142" s="211">
        <f>IF($N$142="základní",$J$142,0)</f>
        <v>0</v>
      </c>
      <c r="BF142" s="211">
        <f>IF($N$142="snížená",$J$142,0)</f>
        <v>0</v>
      </c>
      <c r="BG142" s="211">
        <f>IF($N$142="zákl. přenesená",$J$142,0)</f>
        <v>0</v>
      </c>
      <c r="BH142" s="211">
        <f>IF($N$142="sníž. přenesená",$J$142,0)</f>
        <v>0</v>
      </c>
      <c r="BI142" s="211">
        <f>IF($N$142="nulová",$J$142,0)</f>
        <v>0</v>
      </c>
      <c r="BJ142" s="136" t="s">
        <v>22</v>
      </c>
      <c r="BK142" s="211">
        <f>ROUND($I$142*$H$142,2)</f>
        <v>0</v>
      </c>
      <c r="BL142" s="136" t="s">
        <v>123</v>
      </c>
      <c r="BM142" s="136" t="s">
        <v>209</v>
      </c>
    </row>
    <row r="143" spans="2:47" s="140" customFormat="1" ht="16.5" customHeight="1">
      <c r="B143" s="141"/>
      <c r="D143" s="212" t="s">
        <v>124</v>
      </c>
      <c r="F143" s="213" t="s">
        <v>226</v>
      </c>
      <c r="I143" s="237"/>
      <c r="L143" s="141"/>
      <c r="M143" s="214"/>
      <c r="T143" s="215"/>
      <c r="AT143" s="140" t="s">
        <v>124</v>
      </c>
      <c r="AU143" s="140" t="s">
        <v>22</v>
      </c>
    </row>
    <row r="144" spans="2:65" s="140" customFormat="1" ht="15.75" customHeight="1">
      <c r="B144" s="141"/>
      <c r="C144" s="201" t="s">
        <v>227</v>
      </c>
      <c r="D144" s="201" t="s">
        <v>119</v>
      </c>
      <c r="E144" s="202" t="s">
        <v>228</v>
      </c>
      <c r="F144" s="203" t="s">
        <v>229</v>
      </c>
      <c r="G144" s="204" t="s">
        <v>122</v>
      </c>
      <c r="H144" s="205">
        <v>80</v>
      </c>
      <c r="I144" s="236"/>
      <c r="J144" s="206">
        <f>ROUND($I$144*$H$144,2)</f>
        <v>0</v>
      </c>
      <c r="K144" s="203"/>
      <c r="L144" s="141"/>
      <c r="M144" s="207"/>
      <c r="N144" s="208" t="s">
        <v>45</v>
      </c>
      <c r="Q144" s="209">
        <v>0</v>
      </c>
      <c r="R144" s="209">
        <f>$Q$144*$H$144</f>
        <v>0</v>
      </c>
      <c r="S144" s="209">
        <v>0</v>
      </c>
      <c r="T144" s="210">
        <f>$S$144*$H$144</f>
        <v>0</v>
      </c>
      <c r="AR144" s="136" t="s">
        <v>123</v>
      </c>
      <c r="AT144" s="136" t="s">
        <v>119</v>
      </c>
      <c r="AU144" s="136" t="s">
        <v>22</v>
      </c>
      <c r="AY144" s="140" t="s">
        <v>118</v>
      </c>
      <c r="BE144" s="211">
        <f>IF($N$144="základní",$J$144,0)</f>
        <v>0</v>
      </c>
      <c r="BF144" s="211">
        <f>IF($N$144="snížená",$J$144,0)</f>
        <v>0</v>
      </c>
      <c r="BG144" s="211">
        <f>IF($N$144="zákl. přenesená",$J$144,0)</f>
        <v>0</v>
      </c>
      <c r="BH144" s="211">
        <f>IF($N$144="sníž. přenesená",$J$144,0)</f>
        <v>0</v>
      </c>
      <c r="BI144" s="211">
        <f>IF($N$144="nulová",$J$144,0)</f>
        <v>0</v>
      </c>
      <c r="BJ144" s="136" t="s">
        <v>22</v>
      </c>
      <c r="BK144" s="211">
        <f>ROUND($I$144*$H$144,2)</f>
        <v>0</v>
      </c>
      <c r="BL144" s="136" t="s">
        <v>123</v>
      </c>
      <c r="BM144" s="136" t="s">
        <v>213</v>
      </c>
    </row>
    <row r="145" spans="2:47" s="140" customFormat="1" ht="16.5" customHeight="1">
      <c r="B145" s="141"/>
      <c r="D145" s="212" t="s">
        <v>124</v>
      </c>
      <c r="F145" s="213" t="s">
        <v>229</v>
      </c>
      <c r="I145" s="237"/>
      <c r="L145" s="141"/>
      <c r="M145" s="214"/>
      <c r="T145" s="215"/>
      <c r="AT145" s="140" t="s">
        <v>124</v>
      </c>
      <c r="AU145" s="140" t="s">
        <v>22</v>
      </c>
    </row>
    <row r="146" spans="2:65" s="140" customFormat="1" ht="15.75" customHeight="1">
      <c r="B146" s="141"/>
      <c r="C146" s="201" t="s">
        <v>230</v>
      </c>
      <c r="D146" s="201" t="s">
        <v>119</v>
      </c>
      <c r="E146" s="202" t="s">
        <v>231</v>
      </c>
      <c r="F146" s="203" t="s">
        <v>232</v>
      </c>
      <c r="G146" s="204" t="s">
        <v>122</v>
      </c>
      <c r="H146" s="205">
        <v>21</v>
      </c>
      <c r="I146" s="236"/>
      <c r="J146" s="206">
        <f>ROUND($I$146*$H$146,2)</f>
        <v>0</v>
      </c>
      <c r="K146" s="203"/>
      <c r="L146" s="141"/>
      <c r="M146" s="207"/>
      <c r="N146" s="208" t="s">
        <v>45</v>
      </c>
      <c r="Q146" s="209">
        <v>0</v>
      </c>
      <c r="R146" s="209">
        <f>$Q$146*$H$146</f>
        <v>0</v>
      </c>
      <c r="S146" s="209">
        <v>0</v>
      </c>
      <c r="T146" s="210">
        <f>$S$146*$H$146</f>
        <v>0</v>
      </c>
      <c r="AR146" s="136" t="s">
        <v>123</v>
      </c>
      <c r="AT146" s="136" t="s">
        <v>119</v>
      </c>
      <c r="AU146" s="136" t="s">
        <v>22</v>
      </c>
      <c r="AY146" s="140" t="s">
        <v>118</v>
      </c>
      <c r="BE146" s="211">
        <f>IF($N$146="základní",$J$146,0)</f>
        <v>0</v>
      </c>
      <c r="BF146" s="211">
        <f>IF($N$146="snížená",$J$146,0)</f>
        <v>0</v>
      </c>
      <c r="BG146" s="211">
        <f>IF($N$146="zákl. přenesená",$J$146,0)</f>
        <v>0</v>
      </c>
      <c r="BH146" s="211">
        <f>IF($N$146="sníž. přenesená",$J$146,0)</f>
        <v>0</v>
      </c>
      <c r="BI146" s="211">
        <f>IF($N$146="nulová",$J$146,0)</f>
        <v>0</v>
      </c>
      <c r="BJ146" s="136" t="s">
        <v>22</v>
      </c>
      <c r="BK146" s="211">
        <f>ROUND($I$146*$H$146,2)</f>
        <v>0</v>
      </c>
      <c r="BL146" s="136" t="s">
        <v>123</v>
      </c>
      <c r="BM146" s="136" t="s">
        <v>217</v>
      </c>
    </row>
    <row r="147" spans="2:47" s="140" customFormat="1" ht="16.5" customHeight="1">
      <c r="B147" s="141"/>
      <c r="D147" s="212" t="s">
        <v>124</v>
      </c>
      <c r="F147" s="213" t="s">
        <v>232</v>
      </c>
      <c r="I147" s="237"/>
      <c r="L147" s="141"/>
      <c r="M147" s="214"/>
      <c r="T147" s="215"/>
      <c r="AT147" s="140" t="s">
        <v>124</v>
      </c>
      <c r="AU147" s="140" t="s">
        <v>22</v>
      </c>
    </row>
    <row r="148" spans="2:65" s="140" customFormat="1" ht="15.75" customHeight="1">
      <c r="B148" s="141"/>
      <c r="C148" s="201" t="s">
        <v>233</v>
      </c>
      <c r="D148" s="201" t="s">
        <v>119</v>
      </c>
      <c r="E148" s="202" t="s">
        <v>234</v>
      </c>
      <c r="F148" s="203" t="s">
        <v>235</v>
      </c>
      <c r="G148" s="204" t="s">
        <v>122</v>
      </c>
      <c r="H148" s="205">
        <v>157</v>
      </c>
      <c r="I148" s="236"/>
      <c r="J148" s="206">
        <f>ROUND($I$148*$H$148,2)</f>
        <v>0</v>
      </c>
      <c r="K148" s="203"/>
      <c r="L148" s="141"/>
      <c r="M148" s="207"/>
      <c r="N148" s="208" t="s">
        <v>45</v>
      </c>
      <c r="Q148" s="209">
        <v>0</v>
      </c>
      <c r="R148" s="209">
        <f>$Q$148*$H$148</f>
        <v>0</v>
      </c>
      <c r="S148" s="209">
        <v>0</v>
      </c>
      <c r="T148" s="210">
        <f>$S$148*$H$148</f>
        <v>0</v>
      </c>
      <c r="AR148" s="136" t="s">
        <v>123</v>
      </c>
      <c r="AT148" s="136" t="s">
        <v>119</v>
      </c>
      <c r="AU148" s="136" t="s">
        <v>22</v>
      </c>
      <c r="AY148" s="140" t="s">
        <v>118</v>
      </c>
      <c r="BE148" s="211">
        <f>IF($N$148="základní",$J$148,0)</f>
        <v>0</v>
      </c>
      <c r="BF148" s="211">
        <f>IF($N$148="snížená",$J$148,0)</f>
        <v>0</v>
      </c>
      <c r="BG148" s="211">
        <f>IF($N$148="zákl. přenesená",$J$148,0)</f>
        <v>0</v>
      </c>
      <c r="BH148" s="211">
        <f>IF($N$148="sníž. přenesená",$J$148,0)</f>
        <v>0</v>
      </c>
      <c r="BI148" s="211">
        <f>IF($N$148="nulová",$J$148,0)</f>
        <v>0</v>
      </c>
      <c r="BJ148" s="136" t="s">
        <v>22</v>
      </c>
      <c r="BK148" s="211">
        <f>ROUND($I$148*$H$148,2)</f>
        <v>0</v>
      </c>
      <c r="BL148" s="136" t="s">
        <v>123</v>
      </c>
      <c r="BM148" s="136" t="s">
        <v>220</v>
      </c>
    </row>
    <row r="149" spans="2:47" s="140" customFormat="1" ht="16.5" customHeight="1">
      <c r="B149" s="141"/>
      <c r="D149" s="212" t="s">
        <v>124</v>
      </c>
      <c r="F149" s="213" t="s">
        <v>235</v>
      </c>
      <c r="I149" s="237"/>
      <c r="L149" s="141"/>
      <c r="M149" s="214"/>
      <c r="T149" s="215"/>
      <c r="AT149" s="140" t="s">
        <v>124</v>
      </c>
      <c r="AU149" s="140" t="s">
        <v>22</v>
      </c>
    </row>
    <row r="150" spans="2:65" s="140" customFormat="1" ht="15.75" customHeight="1">
      <c r="B150" s="141"/>
      <c r="C150" s="201" t="s">
        <v>236</v>
      </c>
      <c r="D150" s="201" t="s">
        <v>119</v>
      </c>
      <c r="E150" s="202" t="s">
        <v>237</v>
      </c>
      <c r="F150" s="203" t="s">
        <v>238</v>
      </c>
      <c r="G150" s="204" t="s">
        <v>122</v>
      </c>
      <c r="H150" s="205">
        <v>157</v>
      </c>
      <c r="I150" s="236"/>
      <c r="J150" s="206">
        <f>ROUND($I$150*$H$150,2)</f>
        <v>0</v>
      </c>
      <c r="K150" s="203"/>
      <c r="L150" s="141"/>
      <c r="M150" s="207"/>
      <c r="N150" s="208" t="s">
        <v>45</v>
      </c>
      <c r="Q150" s="209">
        <v>0</v>
      </c>
      <c r="R150" s="209">
        <f>$Q$150*$H$150</f>
        <v>0</v>
      </c>
      <c r="S150" s="209">
        <v>0</v>
      </c>
      <c r="T150" s="210">
        <f>$S$150*$H$150</f>
        <v>0</v>
      </c>
      <c r="AR150" s="136" t="s">
        <v>123</v>
      </c>
      <c r="AT150" s="136" t="s">
        <v>119</v>
      </c>
      <c r="AU150" s="136" t="s">
        <v>22</v>
      </c>
      <c r="AY150" s="140" t="s">
        <v>118</v>
      </c>
      <c r="BE150" s="211">
        <f>IF($N$150="základní",$J$150,0)</f>
        <v>0</v>
      </c>
      <c r="BF150" s="211">
        <f>IF($N$150="snížená",$J$150,0)</f>
        <v>0</v>
      </c>
      <c r="BG150" s="211">
        <f>IF($N$150="zákl. přenesená",$J$150,0)</f>
        <v>0</v>
      </c>
      <c r="BH150" s="211">
        <f>IF($N$150="sníž. přenesená",$J$150,0)</f>
        <v>0</v>
      </c>
      <c r="BI150" s="211">
        <f>IF($N$150="nulová",$J$150,0)</f>
        <v>0</v>
      </c>
      <c r="BJ150" s="136" t="s">
        <v>22</v>
      </c>
      <c r="BK150" s="211">
        <f>ROUND($I$150*$H$150,2)</f>
        <v>0</v>
      </c>
      <c r="BL150" s="136" t="s">
        <v>123</v>
      </c>
      <c r="BM150" s="136" t="s">
        <v>224</v>
      </c>
    </row>
    <row r="151" spans="2:47" s="140" customFormat="1" ht="16.5" customHeight="1">
      <c r="B151" s="141"/>
      <c r="D151" s="212" t="s">
        <v>124</v>
      </c>
      <c r="F151" s="213" t="s">
        <v>238</v>
      </c>
      <c r="I151" s="237"/>
      <c r="L151" s="141"/>
      <c r="M151" s="214"/>
      <c r="T151" s="215"/>
      <c r="AT151" s="140" t="s">
        <v>124</v>
      </c>
      <c r="AU151" s="140" t="s">
        <v>22</v>
      </c>
    </row>
    <row r="152" spans="2:65" s="140" customFormat="1" ht="15.75" customHeight="1">
      <c r="B152" s="141"/>
      <c r="C152" s="201" t="s">
        <v>239</v>
      </c>
      <c r="D152" s="201" t="s">
        <v>119</v>
      </c>
      <c r="E152" s="202" t="s">
        <v>240</v>
      </c>
      <c r="F152" s="203" t="s">
        <v>241</v>
      </c>
      <c r="G152" s="204" t="s">
        <v>122</v>
      </c>
      <c r="H152" s="205">
        <v>84</v>
      </c>
      <c r="I152" s="236"/>
      <c r="J152" s="206">
        <f>ROUND($I$152*$H$152,2)</f>
        <v>0</v>
      </c>
      <c r="K152" s="203"/>
      <c r="L152" s="141"/>
      <c r="M152" s="207"/>
      <c r="N152" s="208" t="s">
        <v>45</v>
      </c>
      <c r="Q152" s="209">
        <v>0</v>
      </c>
      <c r="R152" s="209">
        <f>$Q$152*$H$152</f>
        <v>0</v>
      </c>
      <c r="S152" s="209">
        <v>0</v>
      </c>
      <c r="T152" s="210">
        <f>$S$152*$H$152</f>
        <v>0</v>
      </c>
      <c r="AR152" s="136" t="s">
        <v>123</v>
      </c>
      <c r="AT152" s="136" t="s">
        <v>119</v>
      </c>
      <c r="AU152" s="136" t="s">
        <v>22</v>
      </c>
      <c r="AY152" s="140" t="s">
        <v>118</v>
      </c>
      <c r="BE152" s="211">
        <f>IF($N$152="základní",$J$152,0)</f>
        <v>0</v>
      </c>
      <c r="BF152" s="211">
        <f>IF($N$152="snížená",$J$152,0)</f>
        <v>0</v>
      </c>
      <c r="BG152" s="211">
        <f>IF($N$152="zákl. přenesená",$J$152,0)</f>
        <v>0</v>
      </c>
      <c r="BH152" s="211">
        <f>IF($N$152="sníž. přenesená",$J$152,0)</f>
        <v>0</v>
      </c>
      <c r="BI152" s="211">
        <f>IF($N$152="nulová",$J$152,0)</f>
        <v>0</v>
      </c>
      <c r="BJ152" s="136" t="s">
        <v>22</v>
      </c>
      <c r="BK152" s="211">
        <f>ROUND($I$152*$H$152,2)</f>
        <v>0</v>
      </c>
      <c r="BL152" s="136" t="s">
        <v>123</v>
      </c>
      <c r="BM152" s="136" t="s">
        <v>227</v>
      </c>
    </row>
    <row r="153" spans="2:47" s="140" customFormat="1" ht="16.5" customHeight="1">
      <c r="B153" s="141"/>
      <c r="D153" s="212" t="s">
        <v>124</v>
      </c>
      <c r="F153" s="213" t="s">
        <v>241</v>
      </c>
      <c r="I153" s="237"/>
      <c r="L153" s="141"/>
      <c r="M153" s="214"/>
      <c r="T153" s="215"/>
      <c r="AT153" s="140" t="s">
        <v>124</v>
      </c>
      <c r="AU153" s="140" t="s">
        <v>22</v>
      </c>
    </row>
    <row r="154" spans="2:65" s="140" customFormat="1" ht="15.75" customHeight="1">
      <c r="B154" s="141"/>
      <c r="C154" s="201" t="s">
        <v>151</v>
      </c>
      <c r="D154" s="201" t="s">
        <v>119</v>
      </c>
      <c r="E154" s="202" t="s">
        <v>242</v>
      </c>
      <c r="F154" s="203" t="s">
        <v>243</v>
      </c>
      <c r="G154" s="204" t="s">
        <v>122</v>
      </c>
      <c r="H154" s="205">
        <v>136</v>
      </c>
      <c r="I154" s="236"/>
      <c r="J154" s="206">
        <f>ROUND($I$154*$H$154,2)</f>
        <v>0</v>
      </c>
      <c r="K154" s="203"/>
      <c r="L154" s="141"/>
      <c r="M154" s="207"/>
      <c r="N154" s="208" t="s">
        <v>45</v>
      </c>
      <c r="Q154" s="209">
        <v>0</v>
      </c>
      <c r="R154" s="209">
        <f>$Q$154*$H$154</f>
        <v>0</v>
      </c>
      <c r="S154" s="209">
        <v>0</v>
      </c>
      <c r="T154" s="210">
        <f>$S$154*$H$154</f>
        <v>0</v>
      </c>
      <c r="AR154" s="136" t="s">
        <v>123</v>
      </c>
      <c r="AT154" s="136" t="s">
        <v>119</v>
      </c>
      <c r="AU154" s="136" t="s">
        <v>22</v>
      </c>
      <c r="AY154" s="140" t="s">
        <v>118</v>
      </c>
      <c r="BE154" s="211">
        <f>IF($N$154="základní",$J$154,0)</f>
        <v>0</v>
      </c>
      <c r="BF154" s="211">
        <f>IF($N$154="snížená",$J$154,0)</f>
        <v>0</v>
      </c>
      <c r="BG154" s="211">
        <f>IF($N$154="zákl. přenesená",$J$154,0)</f>
        <v>0</v>
      </c>
      <c r="BH154" s="211">
        <f>IF($N$154="sníž. přenesená",$J$154,0)</f>
        <v>0</v>
      </c>
      <c r="BI154" s="211">
        <f>IF($N$154="nulová",$J$154,0)</f>
        <v>0</v>
      </c>
      <c r="BJ154" s="136" t="s">
        <v>22</v>
      </c>
      <c r="BK154" s="211">
        <f>ROUND($I$154*$H$154,2)</f>
        <v>0</v>
      </c>
      <c r="BL154" s="136" t="s">
        <v>123</v>
      </c>
      <c r="BM154" s="136" t="s">
        <v>230</v>
      </c>
    </row>
    <row r="155" spans="2:47" s="140" customFormat="1" ht="16.5" customHeight="1">
      <c r="B155" s="141"/>
      <c r="D155" s="212" t="s">
        <v>124</v>
      </c>
      <c r="F155" s="213" t="s">
        <v>243</v>
      </c>
      <c r="I155" s="237"/>
      <c r="L155" s="141"/>
      <c r="M155" s="214"/>
      <c r="T155" s="215"/>
      <c r="AT155" s="140" t="s">
        <v>124</v>
      </c>
      <c r="AU155" s="140" t="s">
        <v>22</v>
      </c>
    </row>
    <row r="156" spans="2:65" s="140" customFormat="1" ht="15.75" customHeight="1">
      <c r="B156" s="141"/>
      <c r="C156" s="201" t="s">
        <v>244</v>
      </c>
      <c r="D156" s="201" t="s">
        <v>119</v>
      </c>
      <c r="E156" s="202" t="s">
        <v>245</v>
      </c>
      <c r="F156" s="203" t="s">
        <v>246</v>
      </c>
      <c r="G156" s="204" t="s">
        <v>122</v>
      </c>
      <c r="H156" s="205">
        <v>21</v>
      </c>
      <c r="I156" s="236"/>
      <c r="J156" s="206">
        <f>ROUND($I$156*$H$156,2)</f>
        <v>0</v>
      </c>
      <c r="K156" s="203"/>
      <c r="L156" s="141"/>
      <c r="M156" s="207"/>
      <c r="N156" s="208" t="s">
        <v>45</v>
      </c>
      <c r="Q156" s="209">
        <v>0</v>
      </c>
      <c r="R156" s="209">
        <f>$Q$156*$H$156</f>
        <v>0</v>
      </c>
      <c r="S156" s="209">
        <v>0</v>
      </c>
      <c r="T156" s="210">
        <f>$S$156*$H$156</f>
        <v>0</v>
      </c>
      <c r="AR156" s="136" t="s">
        <v>123</v>
      </c>
      <c r="AT156" s="136" t="s">
        <v>119</v>
      </c>
      <c r="AU156" s="136" t="s">
        <v>22</v>
      </c>
      <c r="AY156" s="140" t="s">
        <v>118</v>
      </c>
      <c r="BE156" s="211">
        <f>IF($N$156="základní",$J$156,0)</f>
        <v>0</v>
      </c>
      <c r="BF156" s="211">
        <f>IF($N$156="snížená",$J$156,0)</f>
        <v>0</v>
      </c>
      <c r="BG156" s="211">
        <f>IF($N$156="zákl. přenesená",$J$156,0)</f>
        <v>0</v>
      </c>
      <c r="BH156" s="211">
        <f>IF($N$156="sníž. přenesená",$J$156,0)</f>
        <v>0</v>
      </c>
      <c r="BI156" s="211">
        <f>IF($N$156="nulová",$J$156,0)</f>
        <v>0</v>
      </c>
      <c r="BJ156" s="136" t="s">
        <v>22</v>
      </c>
      <c r="BK156" s="211">
        <f>ROUND($I$156*$H$156,2)</f>
        <v>0</v>
      </c>
      <c r="BL156" s="136" t="s">
        <v>123</v>
      </c>
      <c r="BM156" s="136" t="s">
        <v>233</v>
      </c>
    </row>
    <row r="157" spans="2:47" s="140" customFormat="1" ht="16.5" customHeight="1">
      <c r="B157" s="141"/>
      <c r="D157" s="212" t="s">
        <v>124</v>
      </c>
      <c r="F157" s="213" t="s">
        <v>246</v>
      </c>
      <c r="I157" s="237"/>
      <c r="L157" s="141"/>
      <c r="M157" s="214"/>
      <c r="T157" s="215"/>
      <c r="AT157" s="140" t="s">
        <v>124</v>
      </c>
      <c r="AU157" s="140" t="s">
        <v>22</v>
      </c>
    </row>
    <row r="158" spans="2:65" s="140" customFormat="1" ht="15.75" customHeight="1">
      <c r="B158" s="141"/>
      <c r="C158" s="201" t="s">
        <v>247</v>
      </c>
      <c r="D158" s="201" t="s">
        <v>119</v>
      </c>
      <c r="E158" s="202" t="s">
        <v>248</v>
      </c>
      <c r="F158" s="203" t="s">
        <v>249</v>
      </c>
      <c r="G158" s="204" t="s">
        <v>223</v>
      </c>
      <c r="H158" s="205">
        <v>10</v>
      </c>
      <c r="I158" s="236"/>
      <c r="J158" s="206">
        <f>ROUND($I$158*$H$158,2)</f>
        <v>0</v>
      </c>
      <c r="K158" s="203"/>
      <c r="L158" s="141"/>
      <c r="M158" s="207"/>
      <c r="N158" s="208" t="s">
        <v>45</v>
      </c>
      <c r="Q158" s="209">
        <v>0</v>
      </c>
      <c r="R158" s="209">
        <f>$Q$158*$H$158</f>
        <v>0</v>
      </c>
      <c r="S158" s="209">
        <v>0</v>
      </c>
      <c r="T158" s="210">
        <f>$S$158*$H$158</f>
        <v>0</v>
      </c>
      <c r="AR158" s="136" t="s">
        <v>123</v>
      </c>
      <c r="AT158" s="136" t="s">
        <v>119</v>
      </c>
      <c r="AU158" s="136" t="s">
        <v>22</v>
      </c>
      <c r="AY158" s="140" t="s">
        <v>118</v>
      </c>
      <c r="BE158" s="211">
        <f>IF($N$158="základní",$J$158,0)</f>
        <v>0</v>
      </c>
      <c r="BF158" s="211">
        <f>IF($N$158="snížená",$J$158,0)</f>
        <v>0</v>
      </c>
      <c r="BG158" s="211">
        <f>IF($N$158="zákl. přenesená",$J$158,0)</f>
        <v>0</v>
      </c>
      <c r="BH158" s="211">
        <f>IF($N$158="sníž. přenesená",$J$158,0)</f>
        <v>0</v>
      </c>
      <c r="BI158" s="211">
        <f>IF($N$158="nulová",$J$158,0)</f>
        <v>0</v>
      </c>
      <c r="BJ158" s="136" t="s">
        <v>22</v>
      </c>
      <c r="BK158" s="211">
        <f>ROUND($I$158*$H$158,2)</f>
        <v>0</v>
      </c>
      <c r="BL158" s="136" t="s">
        <v>123</v>
      </c>
      <c r="BM158" s="136" t="s">
        <v>236</v>
      </c>
    </row>
    <row r="159" spans="2:47" s="140" customFormat="1" ht="16.5" customHeight="1">
      <c r="B159" s="141"/>
      <c r="D159" s="212" t="s">
        <v>124</v>
      </c>
      <c r="F159" s="213" t="s">
        <v>249</v>
      </c>
      <c r="I159" s="237"/>
      <c r="L159" s="141"/>
      <c r="M159" s="214"/>
      <c r="T159" s="215"/>
      <c r="AT159" s="140" t="s">
        <v>124</v>
      </c>
      <c r="AU159" s="140" t="s">
        <v>22</v>
      </c>
    </row>
    <row r="160" spans="2:65" s="140" customFormat="1" ht="15.75" customHeight="1">
      <c r="B160" s="141"/>
      <c r="C160" s="201" t="s">
        <v>250</v>
      </c>
      <c r="D160" s="201" t="s">
        <v>119</v>
      </c>
      <c r="E160" s="202" t="s">
        <v>251</v>
      </c>
      <c r="F160" s="203" t="s">
        <v>252</v>
      </c>
      <c r="G160" s="204" t="s">
        <v>223</v>
      </c>
      <c r="H160" s="205">
        <v>10</v>
      </c>
      <c r="I160" s="236"/>
      <c r="J160" s="206">
        <f>ROUND($I$160*$H$160,2)</f>
        <v>0</v>
      </c>
      <c r="K160" s="203"/>
      <c r="L160" s="141"/>
      <c r="M160" s="207"/>
      <c r="N160" s="208" t="s">
        <v>45</v>
      </c>
      <c r="Q160" s="209">
        <v>0</v>
      </c>
      <c r="R160" s="209">
        <f>$Q$160*$H$160</f>
        <v>0</v>
      </c>
      <c r="S160" s="209">
        <v>0</v>
      </c>
      <c r="T160" s="210">
        <f>$S$160*$H$160</f>
        <v>0</v>
      </c>
      <c r="AR160" s="136" t="s">
        <v>123</v>
      </c>
      <c r="AT160" s="136" t="s">
        <v>119</v>
      </c>
      <c r="AU160" s="136" t="s">
        <v>22</v>
      </c>
      <c r="AY160" s="140" t="s">
        <v>118</v>
      </c>
      <c r="BE160" s="211">
        <f>IF($N$160="základní",$J$160,0)</f>
        <v>0</v>
      </c>
      <c r="BF160" s="211">
        <f>IF($N$160="snížená",$J$160,0)</f>
        <v>0</v>
      </c>
      <c r="BG160" s="211">
        <f>IF($N$160="zákl. přenesená",$J$160,0)</f>
        <v>0</v>
      </c>
      <c r="BH160" s="211">
        <f>IF($N$160="sníž. přenesená",$J$160,0)</f>
        <v>0</v>
      </c>
      <c r="BI160" s="211">
        <f>IF($N$160="nulová",$J$160,0)</f>
        <v>0</v>
      </c>
      <c r="BJ160" s="136" t="s">
        <v>22</v>
      </c>
      <c r="BK160" s="211">
        <f>ROUND($I$160*$H$160,2)</f>
        <v>0</v>
      </c>
      <c r="BL160" s="136" t="s">
        <v>123</v>
      </c>
      <c r="BM160" s="136" t="s">
        <v>239</v>
      </c>
    </row>
    <row r="161" spans="2:47" s="140" customFormat="1" ht="16.5" customHeight="1">
      <c r="B161" s="141"/>
      <c r="D161" s="212" t="s">
        <v>124</v>
      </c>
      <c r="F161" s="213" t="s">
        <v>252</v>
      </c>
      <c r="I161" s="237"/>
      <c r="L161" s="141"/>
      <c r="M161" s="214"/>
      <c r="T161" s="215"/>
      <c r="AT161" s="140" t="s">
        <v>124</v>
      </c>
      <c r="AU161" s="140" t="s">
        <v>22</v>
      </c>
    </row>
    <row r="162" spans="2:65" s="140" customFormat="1" ht="15.75" customHeight="1">
      <c r="B162" s="141"/>
      <c r="C162" s="201" t="s">
        <v>253</v>
      </c>
      <c r="D162" s="201" t="s">
        <v>119</v>
      </c>
      <c r="E162" s="202" t="s">
        <v>254</v>
      </c>
      <c r="F162" s="203" t="s">
        <v>255</v>
      </c>
      <c r="G162" s="204" t="s">
        <v>223</v>
      </c>
      <c r="H162" s="205">
        <v>10</v>
      </c>
      <c r="I162" s="236"/>
      <c r="J162" s="206">
        <f>ROUND($I$162*$H$162,2)</f>
        <v>0</v>
      </c>
      <c r="K162" s="203"/>
      <c r="L162" s="141"/>
      <c r="M162" s="207"/>
      <c r="N162" s="208" t="s">
        <v>45</v>
      </c>
      <c r="Q162" s="209">
        <v>0</v>
      </c>
      <c r="R162" s="209">
        <f>$Q$162*$H$162</f>
        <v>0</v>
      </c>
      <c r="S162" s="209">
        <v>0</v>
      </c>
      <c r="T162" s="210">
        <f>$S$162*$H$162</f>
        <v>0</v>
      </c>
      <c r="AR162" s="136" t="s">
        <v>123</v>
      </c>
      <c r="AT162" s="136" t="s">
        <v>119</v>
      </c>
      <c r="AU162" s="136" t="s">
        <v>22</v>
      </c>
      <c r="AY162" s="140" t="s">
        <v>118</v>
      </c>
      <c r="BE162" s="211">
        <f>IF($N$162="základní",$J$162,0)</f>
        <v>0</v>
      </c>
      <c r="BF162" s="211">
        <f>IF($N$162="snížená",$J$162,0)</f>
        <v>0</v>
      </c>
      <c r="BG162" s="211">
        <f>IF($N$162="zákl. přenesená",$J$162,0)</f>
        <v>0</v>
      </c>
      <c r="BH162" s="211">
        <f>IF($N$162="sníž. přenesená",$J$162,0)</f>
        <v>0</v>
      </c>
      <c r="BI162" s="211">
        <f>IF($N$162="nulová",$J$162,0)</f>
        <v>0</v>
      </c>
      <c r="BJ162" s="136" t="s">
        <v>22</v>
      </c>
      <c r="BK162" s="211">
        <f>ROUND($I$162*$H$162,2)</f>
        <v>0</v>
      </c>
      <c r="BL162" s="136" t="s">
        <v>123</v>
      </c>
      <c r="BM162" s="136" t="s">
        <v>151</v>
      </c>
    </row>
    <row r="163" spans="2:47" s="140" customFormat="1" ht="16.5" customHeight="1">
      <c r="B163" s="141"/>
      <c r="D163" s="212" t="s">
        <v>124</v>
      </c>
      <c r="F163" s="213" t="s">
        <v>255</v>
      </c>
      <c r="L163" s="141"/>
      <c r="M163" s="233"/>
      <c r="N163" s="234"/>
      <c r="O163" s="234"/>
      <c r="P163" s="234"/>
      <c r="Q163" s="234"/>
      <c r="R163" s="234"/>
      <c r="S163" s="234"/>
      <c r="T163" s="235"/>
      <c r="AT163" s="140" t="s">
        <v>124</v>
      </c>
      <c r="AU163" s="140" t="s">
        <v>22</v>
      </c>
    </row>
    <row r="164" spans="2:12" s="140" customFormat="1" ht="7.5" customHeight="1">
      <c r="B164" s="163"/>
      <c r="C164" s="164"/>
      <c r="D164" s="164"/>
      <c r="E164" s="164"/>
      <c r="F164" s="164"/>
      <c r="G164" s="164"/>
      <c r="H164" s="164"/>
      <c r="I164" s="164"/>
      <c r="J164" s="164"/>
      <c r="K164" s="164"/>
      <c r="L164" s="141"/>
    </row>
    <row r="165" s="124" customFormat="1" ht="14.25" customHeight="1"/>
  </sheetData>
  <sheetProtection password="CC55" sheet="1"/>
  <autoFilter ref="C83:K83"/>
  <mergeCells count="12"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tabSelected="1" zoomScalePageLayoutView="0" workbookViewId="0" topLeftCell="A1">
      <pane ySplit="1" topLeftCell="BM73" activePane="bottomLeft" state="frozen"/>
      <selection pane="topLeft" activeCell="A1" sqref="A1"/>
      <selection pane="bottomLeft" activeCell="I87" sqref="I8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271</v>
      </c>
      <c r="G1" s="121" t="s">
        <v>272</v>
      </c>
      <c r="H1" s="121"/>
      <c r="I1" s="82"/>
      <c r="J1" s="84" t="s">
        <v>273</v>
      </c>
      <c r="K1" s="83" t="s">
        <v>89</v>
      </c>
      <c r="L1" s="84" t="s">
        <v>274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256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/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01.09.2014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40</v>
      </c>
      <c r="J29" s="151">
        <f>ROUND($J$84,2)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42</v>
      </c>
      <c r="I31" s="152" t="s">
        <v>41</v>
      </c>
      <c r="J31" s="152" t="s">
        <v>43</v>
      </c>
      <c r="K31" s="142"/>
    </row>
    <row r="32" spans="2:11" s="140" customFormat="1" ht="15" customHeight="1">
      <c r="B32" s="141"/>
      <c r="D32" s="153" t="s">
        <v>44</v>
      </c>
      <c r="E32" s="153" t="s">
        <v>45</v>
      </c>
      <c r="F32" s="154">
        <f>ROUND(SUM($BE$84:$BE$88),2)</f>
        <v>0</v>
      </c>
      <c r="I32" s="155">
        <v>0.21</v>
      </c>
      <c r="J32" s="154">
        <f>ROUND(SUM($BE$84:$BE$88)*$I$32,2)</f>
        <v>0</v>
      </c>
      <c r="K32" s="142"/>
    </row>
    <row r="33" spans="2:11" s="140" customFormat="1" ht="15" customHeight="1">
      <c r="B33" s="141"/>
      <c r="E33" s="153" t="s">
        <v>46</v>
      </c>
      <c r="F33" s="154">
        <f>ROUND(SUM($BF$84:$BF$88),2)</f>
        <v>0</v>
      </c>
      <c r="I33" s="155">
        <v>0.15</v>
      </c>
      <c r="J33" s="154">
        <f>ROUND(SUM($BF$84:$BF$88)*$I$33,2)</f>
        <v>0</v>
      </c>
      <c r="K33" s="142"/>
    </row>
    <row r="34" spans="2:11" s="140" customFormat="1" ht="15" customHeight="1" hidden="1">
      <c r="B34" s="141"/>
      <c r="E34" s="153" t="s">
        <v>47</v>
      </c>
      <c r="F34" s="154">
        <f>ROUND(SUM($BG$84:$BG$88),2)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48</v>
      </c>
      <c r="F35" s="154">
        <f>ROUND(SUM($BH$84:$BH$88),2)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49</v>
      </c>
      <c r="F36" s="154">
        <f>ROUND(SUM($BI$84:$BI$88),2)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50</v>
      </c>
      <c r="E38" s="158"/>
      <c r="F38" s="158"/>
      <c r="G38" s="159" t="s">
        <v>51</v>
      </c>
      <c r="H38" s="160" t="s">
        <v>52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94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403a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01.09.2014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95</v>
      </c>
      <c r="D58" s="156"/>
      <c r="E58" s="156"/>
      <c r="F58" s="156"/>
      <c r="G58" s="156"/>
      <c r="H58" s="156"/>
      <c r="I58" s="156"/>
      <c r="J58" s="171" t="s">
        <v>96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97</v>
      </c>
      <c r="J60" s="151">
        <f>ROUND($J$84,2)</f>
        <v>0</v>
      </c>
      <c r="K60" s="142"/>
      <c r="AU60" s="140" t="s">
        <v>98</v>
      </c>
    </row>
    <row r="61" spans="2:11" s="174" customFormat="1" ht="25.5" customHeight="1">
      <c r="B61" s="175"/>
      <c r="D61" s="176" t="s">
        <v>257</v>
      </c>
      <c r="E61" s="176"/>
      <c r="F61" s="176"/>
      <c r="G61" s="176"/>
      <c r="H61" s="176"/>
      <c r="I61" s="176"/>
      <c r="J61" s="177">
        <f>ROUND($J$85,2)</f>
        <v>0</v>
      </c>
      <c r="K61" s="178"/>
    </row>
    <row r="62" spans="2:11" s="240" customFormat="1" ht="21" customHeight="1">
      <c r="B62" s="241"/>
      <c r="D62" s="242" t="s">
        <v>258</v>
      </c>
      <c r="E62" s="242"/>
      <c r="F62" s="242"/>
      <c r="G62" s="242"/>
      <c r="H62" s="242"/>
      <c r="I62" s="242"/>
      <c r="J62" s="243">
        <f>ROUND($J$86,2)</f>
        <v>0</v>
      </c>
      <c r="K62" s="244"/>
    </row>
    <row r="63" spans="2:11" s="140" customFormat="1" ht="22.5" customHeight="1">
      <c r="B63" s="141"/>
      <c r="K63" s="142"/>
    </row>
    <row r="64" spans="2:11" s="140" customFormat="1" ht="7.5" customHeight="1">
      <c r="B64" s="163"/>
      <c r="C64" s="164"/>
      <c r="D64" s="164"/>
      <c r="E64" s="164"/>
      <c r="F64" s="164"/>
      <c r="G64" s="164"/>
      <c r="H64" s="164"/>
      <c r="I64" s="164"/>
      <c r="J64" s="164"/>
      <c r="K64" s="165"/>
    </row>
    <row r="68" spans="2:12" s="140" customFormat="1" ht="7.5" customHeight="1"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41"/>
    </row>
    <row r="69" spans="2:12" s="140" customFormat="1" ht="37.5" customHeight="1">
      <c r="B69" s="141"/>
      <c r="C69" s="131" t="s">
        <v>101</v>
      </c>
      <c r="L69" s="141"/>
    </row>
    <row r="70" spans="2:12" s="140" customFormat="1" ht="7.5" customHeight="1">
      <c r="B70" s="141"/>
      <c r="L70" s="141"/>
    </row>
    <row r="71" spans="2:12" s="140" customFormat="1" ht="15" customHeight="1">
      <c r="B71" s="141"/>
      <c r="C71" s="134" t="s">
        <v>17</v>
      </c>
      <c r="L71" s="141"/>
    </row>
    <row r="72" spans="2:12" s="140" customFormat="1" ht="16.5" customHeight="1">
      <c r="B72" s="141"/>
      <c r="E72" s="135" t="str">
        <f>$E$7</f>
        <v>2720 Obnovení silnice III-2565 Most - Mariánské Radčice</v>
      </c>
      <c r="F72" s="144"/>
      <c r="G72" s="144"/>
      <c r="H72" s="144"/>
      <c r="L72" s="141"/>
    </row>
    <row r="73" spans="2:43" s="124" customFormat="1" ht="15.75" customHeight="1">
      <c r="B73" s="130"/>
      <c r="C73" s="134" t="s">
        <v>91</v>
      </c>
      <c r="L73" s="130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</row>
    <row r="74" spans="2:12" s="140" customFormat="1" ht="16.5" customHeight="1">
      <c r="B74" s="141"/>
      <c r="E74" s="135" t="s">
        <v>92</v>
      </c>
      <c r="F74" s="144"/>
      <c r="G74" s="144"/>
      <c r="H74" s="144"/>
      <c r="L74" s="141"/>
    </row>
    <row r="75" spans="2:12" s="140" customFormat="1" ht="15" customHeight="1">
      <c r="B75" s="141"/>
      <c r="C75" s="134" t="s">
        <v>93</v>
      </c>
      <c r="L75" s="141"/>
    </row>
    <row r="76" spans="2:12" s="140" customFormat="1" ht="19.5" customHeight="1">
      <c r="B76" s="141"/>
      <c r="E76" s="143" t="str">
        <f>$E$11</f>
        <v>SO 403a - Vedlejší a ostatní náklady</v>
      </c>
      <c r="F76" s="144"/>
      <c r="G76" s="144"/>
      <c r="H76" s="144"/>
      <c r="L76" s="141"/>
    </row>
    <row r="77" spans="2:12" s="140" customFormat="1" ht="7.5" customHeight="1">
      <c r="B77" s="141"/>
      <c r="L77" s="141"/>
    </row>
    <row r="78" spans="2:12" s="140" customFormat="1" ht="18.75" customHeight="1">
      <c r="B78" s="141"/>
      <c r="C78" s="134" t="s">
        <v>23</v>
      </c>
      <c r="F78" s="145" t="str">
        <f>$F$14</f>
        <v> </v>
      </c>
      <c r="I78" s="134" t="s">
        <v>25</v>
      </c>
      <c r="J78" s="146" t="str">
        <f>IF($J$14="","",$J$14)</f>
        <v>01.09.2014</v>
      </c>
      <c r="L78" s="141"/>
    </row>
    <row r="79" spans="2:12" s="140" customFormat="1" ht="7.5" customHeight="1">
      <c r="B79" s="141"/>
      <c r="L79" s="141"/>
    </row>
    <row r="80" spans="2:12" s="140" customFormat="1" ht="15.75" customHeight="1">
      <c r="B80" s="141"/>
      <c r="C80" s="134" t="s">
        <v>28</v>
      </c>
      <c r="F80" s="145" t="str">
        <f>$E$17</f>
        <v>Statutární město Most</v>
      </c>
      <c r="I80" s="134" t="s">
        <v>35</v>
      </c>
      <c r="J80" s="145" t="str">
        <f>$E$23</f>
        <v>Báňské projekty Teplice a.s.</v>
      </c>
      <c r="L80" s="141"/>
    </row>
    <row r="81" spans="2:12" s="140" customFormat="1" ht="15" customHeight="1">
      <c r="B81" s="141"/>
      <c r="C81" s="134" t="s">
        <v>32</v>
      </c>
      <c r="F81" s="145">
        <f>IF($E$20="","",$E$20)</f>
      </c>
      <c r="L81" s="141"/>
    </row>
    <row r="82" spans="2:12" s="140" customFormat="1" ht="11.25" customHeight="1">
      <c r="B82" s="141"/>
      <c r="L82" s="141"/>
    </row>
    <row r="83" spans="2:20" s="179" customFormat="1" ht="30" customHeight="1">
      <c r="B83" s="180"/>
      <c r="C83" s="181" t="s">
        <v>102</v>
      </c>
      <c r="D83" s="182" t="s">
        <v>59</v>
      </c>
      <c r="E83" s="182" t="s">
        <v>55</v>
      </c>
      <c r="F83" s="182" t="s">
        <v>103</v>
      </c>
      <c r="G83" s="182" t="s">
        <v>104</v>
      </c>
      <c r="H83" s="182" t="s">
        <v>105</v>
      </c>
      <c r="I83" s="182" t="s">
        <v>106</v>
      </c>
      <c r="J83" s="182" t="s">
        <v>107</v>
      </c>
      <c r="K83" s="183" t="s">
        <v>108</v>
      </c>
      <c r="L83" s="180"/>
      <c r="M83" s="184" t="s">
        <v>109</v>
      </c>
      <c r="N83" s="185" t="s">
        <v>44</v>
      </c>
      <c r="O83" s="185" t="s">
        <v>110</v>
      </c>
      <c r="P83" s="185" t="s">
        <v>111</v>
      </c>
      <c r="Q83" s="185" t="s">
        <v>112</v>
      </c>
      <c r="R83" s="185" t="s">
        <v>113</v>
      </c>
      <c r="S83" s="185" t="s">
        <v>114</v>
      </c>
      <c r="T83" s="186" t="s">
        <v>115</v>
      </c>
    </row>
    <row r="84" spans="2:63" s="140" customFormat="1" ht="30" customHeight="1">
      <c r="B84" s="141"/>
      <c r="C84" s="173" t="s">
        <v>97</v>
      </c>
      <c r="J84" s="187">
        <f>$BK$84</f>
        <v>0</v>
      </c>
      <c r="L84" s="141"/>
      <c r="M84" s="188"/>
      <c r="N84" s="148"/>
      <c r="O84" s="148"/>
      <c r="P84" s="189">
        <f>$P$85</f>
        <v>0</v>
      </c>
      <c r="Q84" s="148"/>
      <c r="R84" s="189">
        <f>$R$85</f>
        <v>0</v>
      </c>
      <c r="S84" s="148"/>
      <c r="T84" s="190">
        <f>$T$85</f>
        <v>0</v>
      </c>
      <c r="AT84" s="140" t="s">
        <v>73</v>
      </c>
      <c r="AU84" s="140" t="s">
        <v>98</v>
      </c>
      <c r="BK84" s="191">
        <f>$BK$85</f>
        <v>0</v>
      </c>
    </row>
    <row r="85" spans="2:63" s="192" customFormat="1" ht="37.5" customHeight="1">
      <c r="B85" s="193"/>
      <c r="D85" s="194" t="s">
        <v>73</v>
      </c>
      <c r="E85" s="195" t="s">
        <v>259</v>
      </c>
      <c r="F85" s="195" t="s">
        <v>260</v>
      </c>
      <c r="J85" s="196">
        <f>$BK$85</f>
        <v>0</v>
      </c>
      <c r="L85" s="193"/>
      <c r="M85" s="197"/>
      <c r="P85" s="198">
        <f>$P$86</f>
        <v>0</v>
      </c>
      <c r="R85" s="198">
        <f>$R$86</f>
        <v>0</v>
      </c>
      <c r="T85" s="199">
        <f>$T$86</f>
        <v>0</v>
      </c>
      <c r="AR85" s="194" t="s">
        <v>135</v>
      </c>
      <c r="AT85" s="194" t="s">
        <v>73</v>
      </c>
      <c r="AU85" s="194" t="s">
        <v>74</v>
      </c>
      <c r="AY85" s="194" t="s">
        <v>118</v>
      </c>
      <c r="BK85" s="200">
        <f>$BK$86</f>
        <v>0</v>
      </c>
    </row>
    <row r="86" spans="2:63" s="192" customFormat="1" ht="21" customHeight="1">
      <c r="B86" s="193"/>
      <c r="D86" s="194" t="s">
        <v>73</v>
      </c>
      <c r="E86" s="245" t="s">
        <v>261</v>
      </c>
      <c r="F86" s="245" t="s">
        <v>262</v>
      </c>
      <c r="J86" s="246">
        <f>$BK$86</f>
        <v>0</v>
      </c>
      <c r="L86" s="193"/>
      <c r="M86" s="197"/>
      <c r="P86" s="198">
        <f>SUM($P$87:$P$88)</f>
        <v>0</v>
      </c>
      <c r="R86" s="198">
        <f>SUM($R$87:$R$88)</f>
        <v>0</v>
      </c>
      <c r="T86" s="199">
        <f>SUM($T$87:$T$88)</f>
        <v>0</v>
      </c>
      <c r="AR86" s="194" t="s">
        <v>135</v>
      </c>
      <c r="AT86" s="194" t="s">
        <v>73</v>
      </c>
      <c r="AU86" s="194" t="s">
        <v>22</v>
      </c>
      <c r="AY86" s="194" t="s">
        <v>118</v>
      </c>
      <c r="BK86" s="200">
        <f>SUM($BK$87:$BK$88)</f>
        <v>0</v>
      </c>
    </row>
    <row r="87" spans="2:65" s="140" customFormat="1" ht="15.75" customHeight="1">
      <c r="B87" s="141"/>
      <c r="C87" s="201" t="s">
        <v>22</v>
      </c>
      <c r="D87" s="201" t="s">
        <v>119</v>
      </c>
      <c r="E87" s="202" t="s">
        <v>263</v>
      </c>
      <c r="F87" s="203" t="s">
        <v>262</v>
      </c>
      <c r="G87" s="204" t="s">
        <v>264</v>
      </c>
      <c r="H87" s="205">
        <v>1</v>
      </c>
      <c r="I87" s="236"/>
      <c r="J87" s="206">
        <f>ROUND($I$87*$H$87,2)</f>
        <v>0</v>
      </c>
      <c r="K87" s="203"/>
      <c r="L87" s="141"/>
      <c r="M87" s="207"/>
      <c r="N87" s="208" t="s">
        <v>45</v>
      </c>
      <c r="Q87" s="209">
        <v>0</v>
      </c>
      <c r="R87" s="209">
        <f>$Q$87*$H$87</f>
        <v>0</v>
      </c>
      <c r="S87" s="209">
        <v>0</v>
      </c>
      <c r="T87" s="210">
        <f>$S$87*$H$87</f>
        <v>0</v>
      </c>
      <c r="AR87" s="136" t="s">
        <v>265</v>
      </c>
      <c r="AT87" s="136" t="s">
        <v>119</v>
      </c>
      <c r="AU87" s="136" t="s">
        <v>82</v>
      </c>
      <c r="AY87" s="140" t="s">
        <v>118</v>
      </c>
      <c r="BE87" s="211">
        <f>IF($N$87="základní",$J$87,0)</f>
        <v>0</v>
      </c>
      <c r="BF87" s="211">
        <f>IF($N$87="snížená",$J$87,0)</f>
        <v>0</v>
      </c>
      <c r="BG87" s="211">
        <f>IF($N$87="zákl. přenesená",$J$87,0)</f>
        <v>0</v>
      </c>
      <c r="BH87" s="211">
        <f>IF($N$87="sníž. přenesená",$J$87,0)</f>
        <v>0</v>
      </c>
      <c r="BI87" s="211">
        <f>IF($N$87="nulová",$J$87,0)</f>
        <v>0</v>
      </c>
      <c r="BJ87" s="136" t="s">
        <v>22</v>
      </c>
      <c r="BK87" s="211">
        <f>ROUND($I$87*$H$87,2)</f>
        <v>0</v>
      </c>
      <c r="BL87" s="136" t="s">
        <v>265</v>
      </c>
      <c r="BM87" s="136" t="s">
        <v>266</v>
      </c>
    </row>
    <row r="88" spans="2:47" s="140" customFormat="1" ht="16.5" customHeight="1">
      <c r="B88" s="141"/>
      <c r="D88" s="212" t="s">
        <v>124</v>
      </c>
      <c r="F88" s="213" t="s">
        <v>267</v>
      </c>
      <c r="L88" s="141"/>
      <c r="M88" s="233"/>
      <c r="N88" s="234"/>
      <c r="O88" s="234"/>
      <c r="P88" s="234"/>
      <c r="Q88" s="234"/>
      <c r="R88" s="234"/>
      <c r="S88" s="234"/>
      <c r="T88" s="235"/>
      <c r="AT88" s="140" t="s">
        <v>124</v>
      </c>
      <c r="AU88" s="140" t="s">
        <v>82</v>
      </c>
    </row>
    <row r="89" spans="2:12" s="140" customFormat="1" ht="7.5" customHeight="1"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41"/>
    </row>
  </sheetData>
  <sheetProtection password="CC55" sheet="1"/>
  <autoFilter ref="C83:K83"/>
  <mergeCells count="12"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2014-12-18T13:13:56Z</dcterms:created>
  <dcterms:modified xsi:type="dcterms:W3CDTF">2014-12-18T13:18:35Z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