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0 - VEDLEJŠÍ ROZPOČTOVÉ ..." sheetId="2" r:id="rId2"/>
    <sheet name="01 - BOURACÍ PRÁCE" sheetId="3" r:id="rId3"/>
    <sheet name="02 - STAVEBNÍ PRÁCE" sheetId="4" r:id="rId4"/>
    <sheet name="03 - ZDRAVOTNĚ TECHNICKÉ ..." sheetId="5" r:id="rId5"/>
    <sheet name="04 - VYTÁPĚNÍ" sheetId="6" r:id="rId6"/>
    <sheet name="05 - ELEKTROINSTALACE" sheetId="7" r:id="rId7"/>
    <sheet name="Pokyny pro vyplnění" sheetId="8" r:id="rId8"/>
  </sheets>
  <externalReferences>
    <externalReference r:id="rId11"/>
  </externalReferences>
  <definedNames>
    <definedName name="_xlnm.Print_Titles" localSheetId="1">'00 - VEDLEJŠÍ ROZPOČTOVÉ ...'!$70:$70</definedName>
    <definedName name="_xlnm.Print_Titles" localSheetId="2">'01 - BOURACÍ PRÁCE'!$74:$74</definedName>
    <definedName name="_xlnm.Print_Titles" localSheetId="3">'02 - STAVEBNÍ PRÁCE'!$81:$81</definedName>
    <definedName name="_xlnm.Print_Titles" localSheetId="4">'03 - ZDRAVOTNĚ TECHNICKÉ ...'!$74:$74</definedName>
    <definedName name="_xlnm.Print_Titles" localSheetId="5">'04 - VYTÁPĚNÍ'!$72:$72</definedName>
    <definedName name="_xlnm.Print_Titles" localSheetId="6">'05 - ELEKTROINSTALACE'!$76:$76</definedName>
    <definedName name="_xlnm.Print_Titles" localSheetId="0">'Rekapitulace stavby'!$47:$47</definedName>
    <definedName name="_xlnm.Print_Area" localSheetId="1">'00 - VEDLEJŠÍ ROZPOČTOVÉ ...'!$C$4:$P$33,'00 - VEDLEJŠÍ ROZPOČTOVÉ ...'!$C$39:$Q$54,'00 - VEDLEJŠÍ ROZPOČTOVÉ ...'!$C$60:$Q$76</definedName>
    <definedName name="_xlnm.Print_Area" localSheetId="2">'01 - BOURACÍ PRÁCE'!$C$4:$P$33,'01 - BOURACÍ PRÁCE'!$C$39:$Q$58,'01 - BOURACÍ PRÁCE'!$C$64:$Q$151</definedName>
    <definedName name="_xlnm.Print_Area" localSheetId="3">'02 - STAVEBNÍ PRÁCE'!$C$4:$P$33,'02 - STAVEBNÍ PRÁCE'!$C$39:$Q$65,'02 - STAVEBNÍ PRÁCE'!$C$71:$Q$191</definedName>
    <definedName name="_xlnm.Print_Area" localSheetId="4">'03 - ZDRAVOTNĚ TECHNICKÉ ...'!$C$4:$P$33,'03 - ZDRAVOTNĚ TECHNICKÉ ...'!$C$39:$Q$58,'03 - ZDRAVOTNĚ TECHNICKÉ ...'!$C$64:$Q$140</definedName>
    <definedName name="_xlnm.Print_Area" localSheetId="5">'04 - VYTÁPĚNÍ'!$C$4:$P$33,'04 - VYTÁPĚNÍ'!$C$39:$Q$56,'04 - VYTÁPĚNÍ'!$C$62:$Q$91</definedName>
    <definedName name="_xlnm.Print_Area" localSheetId="6">'05 - ELEKTROINSTALACE'!$C$4:$P$33,'05 - ELEKTROINSTALACE'!$C$39:$Q$60,'05 - ELEKTROINSTALACE'!$C$66:$Q$172</definedName>
    <definedName name="_xlnm.Print_Area" localSheetId="7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stavby'!$C$38:$AQ$59</definedName>
  </definedNames>
  <calcPr fullCalcOnLoad="1"/>
</workbook>
</file>

<file path=xl/sharedStrings.xml><?xml version="1.0" encoding="utf-8"?>
<sst xmlns="http://schemas.openxmlformats.org/spreadsheetml/2006/main" count="4874" uniqueCount="1112">
  <si>
    <t>Export VZ</t>
  </si>
  <si>
    <t>List obsahuje:</t>
  </si>
  <si>
    <t>1.0</t>
  </si>
  <si>
    <t>False</t>
  </si>
  <si>
    <t>{51820881-4D61-4EDE-B5FF-CF2A7AD167C3}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</si>
  <si>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</si>
  <si>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</si>
  <si>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</si>
  <si>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</si>
  <si>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</si>
  <si>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</si>
  <si>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</si>
  <si>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</si>
  <si>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</si>
  <si>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</si>
  <si>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</si>
  <si>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</si>
  <si>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1</t>
  </si>
  <si>
    <t>Místo:</t>
  </si>
  <si>
    <t>LETENSKÁ 15, 118 10 PRAHA 1</t>
  </si>
  <si>
    <t>Datum:</t>
  </si>
  <si>
    <t>21.05.2015</t>
  </si>
  <si>
    <t>10</t>
  </si>
  <si>
    <t>100</t>
  </si>
  <si>
    <t>Zadavatel:</t>
  </si>
  <si>
    <t>IČ:</t>
  </si>
  <si>
    <t>Ministerstvo financí ČR</t>
  </si>
  <si>
    <t>DIČ:</t>
  </si>
  <si>
    <t>Uchazeč:</t>
  </si>
  <si>
    <t>Vyplň údaj</t>
  </si>
  <si>
    <t>Projektant:</t>
  </si>
  <si>
    <t>QUADRA PROJECT s.r.o.</t>
  </si>
  <si>
    <t>True</t>
  </si>
  <si>
    <t>Poznámka:</t>
  </si>
  <si>
    <t>Cenová soustava ÚRS 1/2015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</si>
  <si>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</si>
  <si>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</si>
  <si>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</si>
  <si>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</si>
  <si>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</si>
  <si>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</si>
  <si>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</si>
  <si>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</si>
  <si>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</si>
  <si>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</si>
  <si>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</si>
  <si>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</si>
  <si>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</si>
  <si>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</si>
  <si>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</si>
  <si>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</si>
  <si>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</si>
  <si>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</si>
  <si>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</si>
  <si>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</si>
  <si>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</si>
  <si>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</si>
  <si>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</si>
  <si>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</si>
  <si>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</si>
  <si>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</si>
  <si>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</si>
  <si>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</si>
  <si>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</si>
  <si>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</si>
  <si>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</si>
  <si>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</si>
  <si>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</si>
  <si>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</si>
  <si>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</si>
  <si>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</si>
  <si>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801 61</t>
  </si>
  <si>
    <t>00</t>
  </si>
  <si>
    <t>VEDLEJŠÍ ROZPOČTOVÉ NÁKLADY</t>
  </si>
  <si>
    <t>STA</t>
  </si>
  <si>
    <t>{EB93161B-A000-46DD-8AF4-8E47BF5F52E7}</t>
  </si>
  <si>
    <t>2</t>
  </si>
  <si>
    <t>01</t>
  </si>
  <si>
    <t>BOURACÍ PRÁCE</t>
  </si>
  <si>
    <t>{969221CC-31CF-4876-B7CE-22F21A61BABA}</t>
  </si>
  <si>
    <t>02</t>
  </si>
  <si>
    <t>STAVEBNÍ PRÁCE</t>
  </si>
  <si>
    <t>{396420F5-B3E8-4167-B2FE-F06BA659C474}</t>
  </si>
  <si>
    <t>03</t>
  </si>
  <si>
    <t>ZDRAVOTNĚ TECHNICKÉ INSTALACE</t>
  </si>
  <si>
    <t>{5FAFF0FE-0AA8-4EE3-B37A-20A54E52FC61}</t>
  </si>
  <si>
    <t>04</t>
  </si>
  <si>
    <t>VYTÁPĚNÍ</t>
  </si>
  <si>
    <t>{9C30A0A0-9CBC-4640-8426-4D13AB32BFF1}</t>
  </si>
  <si>
    <t>05</t>
  </si>
  <si>
    <t>ELEKTROINSTALACE</t>
  </si>
  <si>
    <t>{C294B120-D637-4FF5-BBE1-3561FCA52107}</t>
  </si>
  <si>
    <t>Zpět na list:</t>
  </si>
  <si>
    <t>KRYCÍ LIST SOUPISU</t>
  </si>
  <si>
    <t>Objekt:</t>
  </si>
  <si>
    <t>00 - VEDLEJŠÍ ROZPOČTOVÉ NÁKLADY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</si>
  <si>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</si>
  <si>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</si>
  <si>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</si>
  <si>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</si>
  <si>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</si>
  <si>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</si>
  <si>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</si>
  <si>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</si>
  <si>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</si>
  <si>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</si>
  <si>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</si>
  <si>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</si>
  <si>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</si>
  <si>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</si>
  <si>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</si>
  <si>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</si>
  <si>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</si>
  <si>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</si>
  <si>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</si>
  <si>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</si>
  <si>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</si>
  <si>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</si>
  <si>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</si>
  <si>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</si>
  <si>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</si>
  <si>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K</t>
  </si>
  <si>
    <t>030001000</t>
  </si>
  <si>
    <t>Zařízení staveniště</t>
  </si>
  <si>
    <t>Kč</t>
  </si>
  <si>
    <t>131072</t>
  </si>
  <si>
    <t>1120696688</t>
  </si>
  <si>
    <t>3</t>
  </si>
  <si>
    <t>041403000</t>
  </si>
  <si>
    <t>Koordinátor BOZP na staveništi</t>
  </si>
  <si>
    <t>-2056964845</t>
  </si>
  <si>
    <t>070001000</t>
  </si>
  <si>
    <t>Provozní vlivy</t>
  </si>
  <si>
    <t>2048</t>
  </si>
  <si>
    <t>2013412412</t>
  </si>
  <si>
    <t>01 - BOURACÍ PRÁCE</t>
  </si>
  <si>
    <t>HSV - Práce a dodávky HSV</t>
  </si>
  <si>
    <t xml:space="preserve">    9 - Ostatní konstrukce a práce-bourání</t>
  </si>
  <si>
    <t xml:space="preserve">      99 - Přesun hmot</t>
  </si>
  <si>
    <t>PSV - Práce a dodávky PSV</t>
  </si>
  <si>
    <t xml:space="preserve">    783 - Dokončovací práce - nátěry</t>
  </si>
  <si>
    <t xml:space="preserve">    784 - Dokončovací práce - malby a tapety</t>
  </si>
  <si>
    <t>11</t>
  </si>
  <si>
    <t>919735101-R</t>
  </si>
  <si>
    <t>Řezání betonové mazaniny hl do 100 mm</t>
  </si>
  <si>
    <t>m</t>
  </si>
  <si>
    <t>4</t>
  </si>
  <si>
    <t>-1501557576</t>
  </si>
  <si>
    <t>+2*5,1+2*0,9</t>
  </si>
  <si>
    <t>VV</t>
  </si>
  <si>
    <t>+(2*2,0+2*0,4)*2</t>
  </si>
  <si>
    <t>+(2*0,9+2*0,6)*2</t>
  </si>
  <si>
    <t>Součet</t>
  </si>
  <si>
    <t>17</t>
  </si>
  <si>
    <t>949101001-R</t>
  </si>
  <si>
    <t xml:space="preserve">Lešení pomocné </t>
  </si>
  <si>
    <t>soubor</t>
  </si>
  <si>
    <t>-34080855</t>
  </si>
  <si>
    <t>18</t>
  </si>
  <si>
    <t>952900001-R</t>
  </si>
  <si>
    <t>Průběžný úklid a ochranná opatření</t>
  </si>
  <si>
    <t>-1887029987</t>
  </si>
  <si>
    <t>961044111</t>
  </si>
  <si>
    <t>Bourání základů z betonu prostého</t>
  </si>
  <si>
    <t>m3</t>
  </si>
  <si>
    <t>1803811330</t>
  </si>
  <si>
    <t>+0,1*3,0*0,8</t>
  </si>
  <si>
    <t>965042131</t>
  </si>
  <si>
    <t>Bourání podkladů pod dlažby nebo mazanin betonových  tl do 100 mm pl do 4 m2</t>
  </si>
  <si>
    <t>1039758885</t>
  </si>
  <si>
    <t>+0,1*0,6*0,9*2</t>
  </si>
  <si>
    <t>+0,1*(0,6*0,4+5,1*0,5)</t>
  </si>
  <si>
    <t>+0,1*(2,0*0,5*2)</t>
  </si>
  <si>
    <t>965081213</t>
  </si>
  <si>
    <t>Bourání podlah z dlaždic keramických tl do 10 mm plochy přes 1 m2</t>
  </si>
  <si>
    <t>m2</t>
  </si>
  <si>
    <t>2104885843</t>
  </si>
  <si>
    <t>"408d"90,2-1,5</t>
  </si>
  <si>
    <t>"rošty"-3,935</t>
  </si>
  <si>
    <t>"408e"+6,5</t>
  </si>
  <si>
    <t>965081501-R</t>
  </si>
  <si>
    <t>Přebroušení podlahy po vybourání keramické dlažby - odstranění nerovností</t>
  </si>
  <si>
    <t>-741230126</t>
  </si>
  <si>
    <t>6</t>
  </si>
  <si>
    <t>977151124</t>
  </si>
  <si>
    <t>Jádrové vrty diamantovými korunkami do D 180 mm do stavebních materiálů</t>
  </si>
  <si>
    <t>-892184729</t>
  </si>
  <si>
    <t>+0,2*7</t>
  </si>
  <si>
    <t>24</t>
  </si>
  <si>
    <t>978013191</t>
  </si>
  <si>
    <t>Otlučení vnitřních omítek stěn MV nebo MVC stěn v rozsahu do 100 %</t>
  </si>
  <si>
    <t>1922453652</t>
  </si>
  <si>
    <t>14</t>
  </si>
  <si>
    <t>978059541</t>
  </si>
  <si>
    <t>Odsekání a odebrání obkladů stěn z vnitřních obkládaček plochy přes 1 m2</t>
  </si>
  <si>
    <t>-269325517</t>
  </si>
  <si>
    <t>"408d"</t>
  </si>
  <si>
    <t>+1,8*(0,9+1,8+0,18+3,0+18,6+5,0+1,25+2,25+2,3+0,7+0,15+2,2+0,4+0,7+7,8+2*0,3+4*0,4+0,18+0,53+0,75+4*0,5+0,7)</t>
  </si>
  <si>
    <t>-0,92*1,72*4</t>
  </si>
  <si>
    <t>+0,2*1,72*4</t>
  </si>
  <si>
    <t>"408e"</t>
  </si>
  <si>
    <t>+1,8*(2*2,4+2*2,9-0,9)</t>
  </si>
  <si>
    <t>-0,92*1,72</t>
  </si>
  <si>
    <t>+0,2*1,72</t>
  </si>
  <si>
    <t>12</t>
  </si>
  <si>
    <t>979090001-R</t>
  </si>
  <si>
    <t>Vybourání podlahových roštů</t>
  </si>
  <si>
    <t>-960109192</t>
  </si>
  <si>
    <t>+1,1*1,1</t>
  </si>
  <si>
    <t>+1,4*0,45</t>
  </si>
  <si>
    <t>+2,7*0,45</t>
  </si>
  <si>
    <t>+0,9*0,55</t>
  </si>
  <si>
    <t>+0,7*0,55</t>
  </si>
  <si>
    <t>13</t>
  </si>
  <si>
    <t>979090002-R</t>
  </si>
  <si>
    <t>Vybourání plastových revizních dvířek</t>
  </si>
  <si>
    <t>1156445312</t>
  </si>
  <si>
    <t>23</t>
  </si>
  <si>
    <t>979090003-R</t>
  </si>
  <si>
    <t>Vybourání podhledu a opláštění stěny pro provedení elektroinstalace (předpoklad SDK)</t>
  </si>
  <si>
    <t>2120999764</t>
  </si>
  <si>
    <t>25</t>
  </si>
  <si>
    <t>979090004-R</t>
  </si>
  <si>
    <t>Vybourání makrolonového podhledu</t>
  </si>
  <si>
    <t>340192131</t>
  </si>
  <si>
    <t>16</t>
  </si>
  <si>
    <t>979099001-R</t>
  </si>
  <si>
    <t>Demontáž a uložení okenních rolet</t>
  </si>
  <si>
    <t>kus</t>
  </si>
  <si>
    <t>-936241757</t>
  </si>
  <si>
    <t>29</t>
  </si>
  <si>
    <t>979099901-R</t>
  </si>
  <si>
    <t>Odpojení a zajištění profesí</t>
  </si>
  <si>
    <t>597857804</t>
  </si>
  <si>
    <t>30</t>
  </si>
  <si>
    <t>979099902-R</t>
  </si>
  <si>
    <t>Vybouraní ZTI - voda, kanalizace, plyn</t>
  </si>
  <si>
    <t>505950584</t>
  </si>
  <si>
    <t>31</t>
  </si>
  <si>
    <t>979099903-R</t>
  </si>
  <si>
    <t>Vybouraní elektroinstalace</t>
  </si>
  <si>
    <t>-650223347</t>
  </si>
  <si>
    <t>32</t>
  </si>
  <si>
    <t>979099904-R</t>
  </si>
  <si>
    <t>Demontáž stávající kabelové trasy z TRS</t>
  </si>
  <si>
    <t>-98839636</t>
  </si>
  <si>
    <t>33</t>
  </si>
  <si>
    <t>979099905-R</t>
  </si>
  <si>
    <t>Vybourání rozvodů ÚT</t>
  </si>
  <si>
    <t>-1521207715</t>
  </si>
  <si>
    <t>34</t>
  </si>
  <si>
    <t>979099906-R</t>
  </si>
  <si>
    <t>Demontáž a uložení radiátorů</t>
  </si>
  <si>
    <t>473301829</t>
  </si>
  <si>
    <t>35</t>
  </si>
  <si>
    <t>979099907-R</t>
  </si>
  <si>
    <t>Uzavření a vypuštění systému ÚT</t>
  </si>
  <si>
    <t>-909621665</t>
  </si>
  <si>
    <t>997013211</t>
  </si>
  <si>
    <t>Vnitrostaveništní doprava suti a vybouraných hmot pro budovy v do 6 m ručně</t>
  </si>
  <si>
    <t>t</t>
  </si>
  <si>
    <t>1069596694</t>
  </si>
  <si>
    <t>7</t>
  </si>
  <si>
    <t>997013501</t>
  </si>
  <si>
    <t>Odvoz suti a vybouraných hmot na skládku, na vzdálenost do 1 km</t>
  </si>
  <si>
    <t>-991731942</t>
  </si>
  <si>
    <t>8</t>
  </si>
  <si>
    <t>997013509</t>
  </si>
  <si>
    <t>Příplatek k odvozu suti a vybouraných hmot na skládku ZKD 1 km přes 1 km (+20 km)</t>
  </si>
  <si>
    <t>1459150361</t>
  </si>
  <si>
    <t>Poznámka k položce:
Indexováno v jednotkové ceně</t>
  </si>
  <si>
    <t>P</t>
  </si>
  <si>
    <t>9</t>
  </si>
  <si>
    <t>997013831</t>
  </si>
  <si>
    <t>Poplatek za uložení stavebního směsného odpadu na skládce (skládkovné)</t>
  </si>
  <si>
    <t>2072208247</t>
  </si>
  <si>
    <t>26</t>
  </si>
  <si>
    <t>783100001-R</t>
  </si>
  <si>
    <t>Stávající hranaté VZT potrubí - odstranění nátěrů, odmaštění</t>
  </si>
  <si>
    <t>-391657334</t>
  </si>
  <si>
    <t>27</t>
  </si>
  <si>
    <t>783100002-R</t>
  </si>
  <si>
    <t>Stávající ocelové zárubně - odstranění nátěrů, odmaštění</t>
  </si>
  <si>
    <t>1983965382</t>
  </si>
  <si>
    <t>+5,2+4,8+4,9</t>
  </si>
  <si>
    <t>28</t>
  </si>
  <si>
    <t>783100003-R</t>
  </si>
  <si>
    <t>Stávající otopná tělesa - odstranění nátěrů, odmaštění</t>
  </si>
  <si>
    <t>1539469417</t>
  </si>
  <si>
    <t>784121001</t>
  </si>
  <si>
    <t>Oškrabání malby v mísnostech výšky do 3,80 m</t>
  </si>
  <si>
    <t>-1758235588</t>
  </si>
  <si>
    <t>90,1-8,2*1,8</t>
  </si>
  <si>
    <t>+0,72*(2*8,2+1,6)</t>
  </si>
  <si>
    <t>+1,53*(7,7+2,0+5,9+1,0+0,7+2,25+5,0+18,5+3,0+1,0+1,7)</t>
  </si>
  <si>
    <t>+0,2*(3,0*22+2,8*4+2,6*4)</t>
  </si>
  <si>
    <t>+6,5</t>
  </si>
  <si>
    <t>+1,53*(2*2,4+2*2,9)</t>
  </si>
  <si>
    <t>02 - STAVEBNÍ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</si>
  <si>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</si>
  <si>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</si>
  <si>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</si>
  <si>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711 - Izolace proti vodě, vlhkosti a plynům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</si>
  <si>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</si>
  <si>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</si>
  <si>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</si>
  <si>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>342272323</t>
  </si>
  <si>
    <t>Příčky tl 100 mm z pórobetonových přesných hladkých příčkovek objemové hmotnosti 500 kg/m3</t>
  </si>
  <si>
    <t>-178752633</t>
  </si>
  <si>
    <t>+3,35*1,1</t>
  </si>
  <si>
    <t>342272523</t>
  </si>
  <si>
    <t>Příčky tl 150 mm z pórobetonových přesných hladkých příčkovek objemové hmotnosti 500 kg/m3</t>
  </si>
  <si>
    <t>-1489404290</t>
  </si>
  <si>
    <t>+0,2*1,1</t>
  </si>
  <si>
    <t>411386621-R</t>
  </si>
  <si>
    <t>Zabetonování prostupů pl do 0,25 m2 ve stropech</t>
  </si>
  <si>
    <t>-2008676357</t>
  </si>
  <si>
    <t>612321141</t>
  </si>
  <si>
    <t>Vápenocementová omítka štuková dvouvrstvá vnitřních stěn nanášená ručně</t>
  </si>
  <si>
    <t>-1696099292</t>
  </si>
  <si>
    <t>+1,55*(2*1,1+0,1)</t>
  </si>
  <si>
    <t>+0,2*(2*1,0+2*0,2)</t>
  </si>
  <si>
    <t>612331111</t>
  </si>
  <si>
    <t>Cementová omítka hrubá jednovrstvá zatřená vnitřních stěn nanášená ručně - pod obklady</t>
  </si>
  <si>
    <t>-1781269170</t>
  </si>
  <si>
    <t>22</t>
  </si>
  <si>
    <t>632451401-R</t>
  </si>
  <si>
    <t>Betonové lože v tl cca 50-100 mm pro osazení podlahových roštů</t>
  </si>
  <si>
    <t>-888310888</t>
  </si>
  <si>
    <t>+(5,1*0,525+0,6*0,4)</t>
  </si>
  <si>
    <t>+2,0*0,4*2</t>
  </si>
  <si>
    <t>+0,9*0,6*2</t>
  </si>
  <si>
    <t>632451402-R</t>
  </si>
  <si>
    <t>Doplnění betonové mazaniny v tl do 100 mm po vybourání podlahových roštů</t>
  </si>
  <si>
    <t>-1833725823</t>
  </si>
  <si>
    <t>-122535047</t>
  </si>
  <si>
    <t>-1993594918</t>
  </si>
  <si>
    <t>952901111</t>
  </si>
  <si>
    <t>Vyčištění budov bytové a občanské výstavby při výšce podlaží do 4 m</t>
  </si>
  <si>
    <t>1311329600</t>
  </si>
  <si>
    <t>36</t>
  </si>
  <si>
    <t>979098001-R</t>
  </si>
  <si>
    <t>Zpětné provedení podhledu a opláštění stěny v chodbě po provedení elektroinstalace (předpoklad - SDK)</t>
  </si>
  <si>
    <t>524128135</t>
  </si>
  <si>
    <t>Zpětná montáž a seřízení okenních rolet</t>
  </si>
  <si>
    <t>1200494505</t>
  </si>
  <si>
    <t>37</t>
  </si>
  <si>
    <t>979099002-R</t>
  </si>
  <si>
    <t>Přemístění odsavače par vč napojení a úpravy VZT potrubí</t>
  </si>
  <si>
    <t>-1245812863</t>
  </si>
  <si>
    <t>998018001</t>
  </si>
  <si>
    <t>Přesun hmot ruční pro budovy v do 6 m</t>
  </si>
  <si>
    <t>-356618651</t>
  </si>
  <si>
    <t>711493101-R</t>
  </si>
  <si>
    <t xml:space="preserve">Izolace proti podpovrchové a tlakové vodě vodorovná těsnicí stěrkou, vč vytažení na sokl - hydrostěrka - D+M vč všech systémových detailů </t>
  </si>
  <si>
    <t>598083864</t>
  </si>
  <si>
    <t>90,082</t>
  </si>
  <si>
    <t>+0,2*(0,9+1,8+0,18+3,0+18,6+5,0+1,25+2,25+2,3+0,7+0,15+2,1+1,2+1,4+0,7+7,8+2*0,3+4*0,4+0,18+0,53+0,75+4*0,5+0,7)</t>
  </si>
  <si>
    <t>+0,2*(2*2,4+2*2,9-0,9)</t>
  </si>
  <si>
    <t>711493102-R</t>
  </si>
  <si>
    <t>Izolace proti podpovrchové a tlakové vodě svislá těsnicí stěrkou - hydrostěrka - D+M vč všech systémových detailů</t>
  </si>
  <si>
    <t>-1606272307</t>
  </si>
  <si>
    <t>998711201</t>
  </si>
  <si>
    <t>Přesun hmot procentní pro izolace proti vodě, vlhkosti a plynům v objektech v do 6 m</t>
  </si>
  <si>
    <t>%</t>
  </si>
  <si>
    <t>1259197322</t>
  </si>
  <si>
    <t>767100001-R</t>
  </si>
  <si>
    <t>Nerezový podlahový rošt se třemi vpustěmi 5100/525+600/400 mm - D+M vč všech systémových detailů (odkazová pol č. 01.70)</t>
  </si>
  <si>
    <t>-705245169</t>
  </si>
  <si>
    <t>767100002-R</t>
  </si>
  <si>
    <t>Nerezový podlahový rošt se jednou vpustí 2000/400 mm - D+M vč všech systémových detailů (odkazová pol č. 01.23)</t>
  </si>
  <si>
    <t>-1865144048</t>
  </si>
  <si>
    <t>767100003-R</t>
  </si>
  <si>
    <t>Nerezový podlahový rošt se jednou vpustí 2000/400 mm - D+M vč všech systémových detailů (odkazová pol č. 01.25)</t>
  </si>
  <si>
    <t>-1916051152</t>
  </si>
  <si>
    <t>19</t>
  </si>
  <si>
    <t>767100004-R</t>
  </si>
  <si>
    <t>Nerezový podlahový rošt se jednou vpustí 900/600 mm - D+M vč všech systémových detailů (odkazová pol č. 01.61)</t>
  </si>
  <si>
    <t>-12718690</t>
  </si>
  <si>
    <t>20</t>
  </si>
  <si>
    <t>767100005-R</t>
  </si>
  <si>
    <t>Nerezový podlahový rošt se jednou vpustí 900/600 mm - D+M vč všech systémových detailů (odkazová pol č. 01.63)</t>
  </si>
  <si>
    <t>-887746184</t>
  </si>
  <si>
    <t>767110001-R</t>
  </si>
  <si>
    <t>Rohový profil 40/40 mm z kartáčovaného nerezu - D+M</t>
  </si>
  <si>
    <t>1904203950</t>
  </si>
  <si>
    <t>+1,8*27</t>
  </si>
  <si>
    <t>+1,72*5</t>
  </si>
  <si>
    <t>+0,92*10</t>
  </si>
  <si>
    <t>+2*8,25</t>
  </si>
  <si>
    <t>767110002-R</t>
  </si>
  <si>
    <t>Nerez L profil - zpevnění okraje dlažby - D+M</t>
  </si>
  <si>
    <t>1726969068</t>
  </si>
  <si>
    <t>+2*5,1+2*0,93</t>
  </si>
  <si>
    <t>+(2*0,6+2*0,9)*2</t>
  </si>
  <si>
    <t>767110009-R</t>
  </si>
  <si>
    <t>Plast revizní dvířka dle stáv uzávěrů a požadavků přísl profesí - D+M</t>
  </si>
  <si>
    <t>-790256955</t>
  </si>
  <si>
    <t>998767201</t>
  </si>
  <si>
    <t>Přesun hmot procentní pro zámečnické konstrukce v objektech v do 6 m</t>
  </si>
  <si>
    <t>1509253436</t>
  </si>
  <si>
    <t>771574121</t>
  </si>
  <si>
    <t xml:space="preserve">Montáž podlah keramických režných hladkých lepených flexibilním lepidlem </t>
  </si>
  <si>
    <t>-1355394585</t>
  </si>
  <si>
    <t>90,1-1,5</t>
  </si>
  <si>
    <t>"rošty"</t>
  </si>
  <si>
    <t>-(5,1*0,525+0,6*0,4)</t>
  </si>
  <si>
    <t>-2,0*0,4*2</t>
  </si>
  <si>
    <t>-0,9*0,6*2</t>
  </si>
  <si>
    <t>"sokly"</t>
  </si>
  <si>
    <t>+0,1*(5,0+0,8)</t>
  </si>
  <si>
    <t>Mezisoučet</t>
  </si>
  <si>
    <t>M</t>
  </si>
  <si>
    <t>597610001</t>
  </si>
  <si>
    <t>Dlažba keramická</t>
  </si>
  <si>
    <t>-148551581</t>
  </si>
  <si>
    <t>90,082*1,1 'Přepočtené koeficientem množství</t>
  </si>
  <si>
    <t>998771201</t>
  </si>
  <si>
    <t>Přesun hmot procentní pro podlahy z dlaždic v objektech v do 6 m</t>
  </si>
  <si>
    <t>672038826</t>
  </si>
  <si>
    <t>781474119</t>
  </si>
  <si>
    <t>Montáž obkladů vnitřních keramických hladkých lepených flexibilním lepidlem</t>
  </si>
  <si>
    <t>-883659579</t>
  </si>
  <si>
    <t>+1,8*(0,9+1,8+0,18+3,0+18,6+5,0+1,25+2,25+2,3+0,7+0,15+2,1+1,2+1,4+0,7+7,8+2*0,3+4*0,4+0,18+0,53+0,75+4*0,5+0,7)</t>
  </si>
  <si>
    <t>+0,17*(8,25+0,8)</t>
  </si>
  <si>
    <t>597610000</t>
  </si>
  <si>
    <t>obklad keramický</t>
  </si>
  <si>
    <t>1787154327</t>
  </si>
  <si>
    <t>113,049*1,1 'Přepočtené koeficientem množství</t>
  </si>
  <si>
    <t>998781201</t>
  </si>
  <si>
    <t>Přesun hmot procentní pro obklady keramické v objektech v do 6 m</t>
  </si>
  <si>
    <t>1546574541</t>
  </si>
  <si>
    <t>Stávající hranaté VZT potrubí - nový syntetický nátěr</t>
  </si>
  <si>
    <t>-1292955455</t>
  </si>
  <si>
    <t>Stávající ocelové zárubně - nový syntetický nátěr</t>
  </si>
  <si>
    <t>230653383</t>
  </si>
  <si>
    <t>Stávající otopná tělesa - nový syntetický nátěr</t>
  </si>
  <si>
    <t>-2023918422</t>
  </si>
  <si>
    <t>784100001-R</t>
  </si>
  <si>
    <t>Malby stěn a stropů vč penetrace - odolné plísním</t>
  </si>
  <si>
    <t>538336705</t>
  </si>
  <si>
    <t>+1,53*(7,7+3,0+5,9+1,1+1,0+0,7+2,25+5,0+18,5+3,0+1,0+1,7)</t>
  </si>
  <si>
    <t>784100002-R</t>
  </si>
  <si>
    <t xml:space="preserve">Doplnění malby malých ploch </t>
  </si>
  <si>
    <t>-1086594827</t>
  </si>
  <si>
    <t>03 - ZDRAVOTNĚ TECHNICKÉ INSTALACE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</si>
  <si>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</si>
  <si>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</si>
  <si>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</si>
  <si>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</si>
  <si>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729 - Zdravotechnika - ostatní</t>
  </si>
  <si>
    <t>721141001-R</t>
  </si>
  <si>
    <t>Potrubí kanalizační litinové bezhrdlové MLK pro gastroprovozy  DN 75, vč tvarovek, spojek, kotvících prvků - D+M</t>
  </si>
  <si>
    <t>-1206013329</t>
  </si>
  <si>
    <t>721141002-R</t>
  </si>
  <si>
    <t>Potrubí kanalizační litinové bezhrdlové MLK pro gastroprovozy  DN 110 , vč tvarovek, spojek, kotvících prvků - D+M</t>
  </si>
  <si>
    <t>-1350884149</t>
  </si>
  <si>
    <t>721141003-R</t>
  </si>
  <si>
    <t>Potrubí kanalizační litinové bezhrdlové MLK pro gastroprovozy  DN 125, vč tvarovek, spojek, kotvících prvků - D+M</t>
  </si>
  <si>
    <t>1505754040</t>
  </si>
  <si>
    <t>721174041</t>
  </si>
  <si>
    <t>Potrubí kanalizační z PP připojovací systém HT DN 32, vč tvarovek - D+M</t>
  </si>
  <si>
    <t>312773027</t>
  </si>
  <si>
    <t>721174043</t>
  </si>
  <si>
    <t>Potrubí kanalizační z PP připojovací systém HT DN 50, vč tvarovek - D+M</t>
  </si>
  <si>
    <t>-1630862638</t>
  </si>
  <si>
    <t>721210001-R</t>
  </si>
  <si>
    <t>Zápachová uzávěra pod svislé potrubí MLK (D5) - DN 75  - D+M</t>
  </si>
  <si>
    <t>-419688094</t>
  </si>
  <si>
    <t>721210002-R</t>
  </si>
  <si>
    <t>Zápachová uzávěra pro vzt zařízení podomítková HL138 - DN 32  - D+M</t>
  </si>
  <si>
    <t>-611298771</t>
  </si>
  <si>
    <t>721210003-R</t>
  </si>
  <si>
    <t>Zápachová uzávěr pro napojení myčky s mechnickou uzávěrou HL404 (D7, D6, D3) - DN 40/50  - D+M</t>
  </si>
  <si>
    <t>-586520649</t>
  </si>
  <si>
    <t>721210004-R</t>
  </si>
  <si>
    <t>Vysazení nové LT-MLK odbočky na stávajícím ležatém rozvodu pod stropem suterénu OJ 125/75  - D+M</t>
  </si>
  <si>
    <t>-698091123</t>
  </si>
  <si>
    <t>721210005-R</t>
  </si>
  <si>
    <t>Vysazení nové LT-MLK odbočky na stávajícím ležatém rozvodu pod stropem suterénu OJ 125/110  - D+M</t>
  </si>
  <si>
    <t>2114594348</t>
  </si>
  <si>
    <t>721210006-R</t>
  </si>
  <si>
    <t>Zaslepení stávajících nevyužitých odboček  - D+M</t>
  </si>
  <si>
    <t>1563891931</t>
  </si>
  <si>
    <t>721210007-R</t>
  </si>
  <si>
    <t>Přepojení stávajích rozvodů kan na nově navržené rozvody</t>
  </si>
  <si>
    <t>-2071922364</t>
  </si>
  <si>
    <t>721210008-R</t>
  </si>
  <si>
    <t>Úprava stávajícího ležatého rozvodu LT kan v podhledu suterénu</t>
  </si>
  <si>
    <t>-447364088</t>
  </si>
  <si>
    <t>721290111</t>
  </si>
  <si>
    <t>Zkouška těsnosti potrubí kanalizace vodou do DN 125</t>
  </si>
  <si>
    <t>1832011696</t>
  </si>
  <si>
    <t>998721201</t>
  </si>
  <si>
    <t>Přesun hmot procentní pro vnitřní kanalizace v objektech v do 6 m</t>
  </si>
  <si>
    <t>-1854967451</t>
  </si>
  <si>
    <t>722174002</t>
  </si>
  <si>
    <t>Potrubí vodovodní plastové PPR svar polyfuze PN 16 D 20 x 2,8 mm, vč tvarovek  a závěsů  - D+M</t>
  </si>
  <si>
    <t>-1079208498</t>
  </si>
  <si>
    <t>"cirkulační voda"+26,0</t>
  </si>
  <si>
    <t>"teplá voda"+9,0</t>
  </si>
  <si>
    <t>"studená voda"+11,0</t>
  </si>
  <si>
    <t>"změkčená studená voda"+15,0</t>
  </si>
  <si>
    <t>722174003</t>
  </si>
  <si>
    <t>Potrubí vodovodní plastové PPR svar polyfuze PN 16 D 25 x 3,5 mm, vč tvarovek  a závěsů  - D+M</t>
  </si>
  <si>
    <t>-368830223</t>
  </si>
  <si>
    <t>"cirkulační voda"+4,</t>
  </si>
  <si>
    <t>"teplá voda"+14,0</t>
  </si>
  <si>
    <t>"studená voda"+18,0</t>
  </si>
  <si>
    <t>"změkčená studená voda"+5,0</t>
  </si>
  <si>
    <t>722174004</t>
  </si>
  <si>
    <t>Potrubí vodovodní plastové PPR svar polyfuze PN 16 D 32 x 4,4 mm, vč tvarovek  a závěsů  - D+M</t>
  </si>
  <si>
    <t>1994629521</t>
  </si>
  <si>
    <t>"teplá voda"+12,0</t>
  </si>
  <si>
    <t>"studená voda"+12,0</t>
  </si>
  <si>
    <t>"změkčená studená voda"+19,0</t>
  </si>
  <si>
    <t>722174005</t>
  </si>
  <si>
    <t>Potrubí vodovodní plastové PPR svar polyfuze PN 16 D 40 x 5,5 mm, vč tvarovek  a závěsů  - D+M</t>
  </si>
  <si>
    <t>1292082519</t>
  </si>
  <si>
    <t>"teplá voda"+4,0</t>
  </si>
  <si>
    <t>"studená voda"+4,0</t>
  </si>
  <si>
    <t>722181221</t>
  </si>
  <si>
    <t>Ochrana vodovodního potrubí přilepenými tepelně izolačními trubicemi z PE tl do 10 mm DN do 22 mm  - D+M</t>
  </si>
  <si>
    <t>-1654898504</t>
  </si>
  <si>
    <t>722181222</t>
  </si>
  <si>
    <t>Ochrana vodovodního potrubí přilepenými tepelně izolačními trubicemi z PE tl do 10 mm DN do 42 mm  - D+M</t>
  </si>
  <si>
    <t>1593052710</t>
  </si>
  <si>
    <t>722181231</t>
  </si>
  <si>
    <t>Ochrana vodovodního potrubí přilepenými tepelně izolačními trubicemi z PE tl do 15 mm DN do 22 mm  - D+M</t>
  </si>
  <si>
    <t>54993995</t>
  </si>
  <si>
    <t>722181232</t>
  </si>
  <si>
    <t>Ochrana vodovodního potrubí přilepenými tepelně izolačními trubicemi z PE tl do 15 mm DN do 42 mm  - D+M</t>
  </si>
  <si>
    <t>712940318</t>
  </si>
  <si>
    <t>722210001-R</t>
  </si>
  <si>
    <t>Kulový uzávěr s vypouštěním DN 15  - D+M</t>
  </si>
  <si>
    <t>-2001092904</t>
  </si>
  <si>
    <t>722210002-R</t>
  </si>
  <si>
    <t>Kulový uzávěr s vypouštěním DN 20 - D+M</t>
  </si>
  <si>
    <t>-1148017640</t>
  </si>
  <si>
    <t>722210003-R</t>
  </si>
  <si>
    <t>Multifunkční termocirkulační ventil DN 15- D+M</t>
  </si>
  <si>
    <t>-251136207</t>
  </si>
  <si>
    <t>722210004-R</t>
  </si>
  <si>
    <t>Pračkový ventil se zpětnou klapkou DN 15- D+M</t>
  </si>
  <si>
    <t>1055549842</t>
  </si>
  <si>
    <t>722210005-R</t>
  </si>
  <si>
    <t>Rohový ventil A80 DN 15- D+M</t>
  </si>
  <si>
    <t>-670962873</t>
  </si>
  <si>
    <t>Poznámka k položce:
6ks počítáno jako možná náhrada za přesunuté stávající ventily pro kotle</t>
  </si>
  <si>
    <t>722290226</t>
  </si>
  <si>
    <t>Zkouška těsnosti vodovodního potrubí do DN 50</t>
  </si>
  <si>
    <t>-1315473094</t>
  </si>
  <si>
    <t>722290234</t>
  </si>
  <si>
    <t>Proplach a dezinfekce vodovodního potrubí do DN 80</t>
  </si>
  <si>
    <t>-454778578</t>
  </si>
  <si>
    <t>998722201</t>
  </si>
  <si>
    <t>Přesun hmot procentní pro vnitřní vodovod v objektech v do 6 m</t>
  </si>
  <si>
    <t>-2051790080</t>
  </si>
  <si>
    <t>723111203</t>
  </si>
  <si>
    <t>Potrubí ocelové závitové černé bezešvé svařované běžné DN 20 - D+M vč tvarovek</t>
  </si>
  <si>
    <t>1197982857</t>
  </si>
  <si>
    <t>42</t>
  </si>
  <si>
    <t>723222001-R</t>
  </si>
  <si>
    <t>Kulový uzávěr DN20  - D+M</t>
  </si>
  <si>
    <t>-508980897</t>
  </si>
  <si>
    <t>723222009-R</t>
  </si>
  <si>
    <t xml:space="preserve">Zkouška těsnosti plynového potrubí </t>
  </si>
  <si>
    <t>-54075799</t>
  </si>
  <si>
    <t>43</t>
  </si>
  <si>
    <t>723222010-R</t>
  </si>
  <si>
    <t>Ochranný nátěr žluté barvy všech nových i stávajících rozvodů plynu</t>
  </si>
  <si>
    <t>-82237165</t>
  </si>
  <si>
    <t>41</t>
  </si>
  <si>
    <t>998723201</t>
  </si>
  <si>
    <t>Přesun hmot procentní pro vnitřní plynovod v objektech v do 6 m</t>
  </si>
  <si>
    <t>1032075301</t>
  </si>
  <si>
    <t>725110001-R</t>
  </si>
  <si>
    <t>Montáž zařizovacích předmětů</t>
  </si>
  <si>
    <t>-1361181169</t>
  </si>
  <si>
    <t>64232001-PC</t>
  </si>
  <si>
    <t>Nástěnná baterie páková baterie s prodlouženým ramenem</t>
  </si>
  <si>
    <t>809903504</t>
  </si>
  <si>
    <t>998725201</t>
  </si>
  <si>
    <t>Přesun hmot procentní pro zařizovací předměty v objektech v do 6 m</t>
  </si>
  <si>
    <t>657089428</t>
  </si>
  <si>
    <t>72910001-R</t>
  </si>
  <si>
    <t>Stavební přípomoce</t>
  </si>
  <si>
    <t>1680592155</t>
  </si>
  <si>
    <t>38</t>
  </si>
  <si>
    <t>72910002-R</t>
  </si>
  <si>
    <t>Požární ucpávky</t>
  </si>
  <si>
    <t>1618149330</t>
  </si>
  <si>
    <t>04 - VYTÁPĚNÍ</t>
  </si>
  <si>
    <t xml:space="preserve">    733 - Ústřední vytápění - potrubí</t>
  </si>
  <si>
    <t xml:space="preserve">    735 - Ústřední vytápění - otopná tělesa</t>
  </si>
  <si>
    <t xml:space="preserve">    739 - Ústřední vytápění - ostatní</t>
  </si>
  <si>
    <t>733222102</t>
  </si>
  <si>
    <t>Potrubí měděné spojované pájením D 15x1 - D+M vč tvarovek</t>
  </si>
  <si>
    <t>-814768849</t>
  </si>
  <si>
    <t>Poznámka k položce:
DIMENZE POTRUBÍ JE PŘEDPOKLÁDANÁ - NUTNO OVĚŘIT</t>
  </si>
  <si>
    <t>733222104</t>
  </si>
  <si>
    <t>Potrubí měděné spojované pájením D 22x1 - D+M vč tvarovek</t>
  </si>
  <si>
    <t>1781930963</t>
  </si>
  <si>
    <t>733223108</t>
  </si>
  <si>
    <t>Potrubí měděné spojované pájením D 54x2 - D+M vč tvarovek</t>
  </si>
  <si>
    <t>1997744532</t>
  </si>
  <si>
    <t>998733201</t>
  </si>
  <si>
    <t>Přesun hmot procentní pro rozvody potrubí v objektech v do 6 m</t>
  </si>
  <si>
    <t>1863696338</t>
  </si>
  <si>
    <t>735150001-R</t>
  </si>
  <si>
    <t>Montáž zpětná otopných těles  a připojení</t>
  </si>
  <si>
    <t>-1563193758</t>
  </si>
  <si>
    <t>998735201</t>
  </si>
  <si>
    <t>Přesun hmot procentní pro otopná tělesa v objektech v do 6 m</t>
  </si>
  <si>
    <t>-943857213</t>
  </si>
  <si>
    <t>7391001-R</t>
  </si>
  <si>
    <t xml:space="preserve">Tlakové zkoušky potrubí </t>
  </si>
  <si>
    <t>1181252422</t>
  </si>
  <si>
    <t>7391004-R</t>
  </si>
  <si>
    <t xml:space="preserve">Topná zkouška </t>
  </si>
  <si>
    <t>1079630190</t>
  </si>
  <si>
    <t>7391005-R</t>
  </si>
  <si>
    <t>|Napuštění soustavy vodu, řádné odvzdušnění a uvedení do provozu.</t>
  </si>
  <si>
    <t>667701952</t>
  </si>
  <si>
    <t>7391008-R</t>
  </si>
  <si>
    <t>1172076989</t>
  </si>
  <si>
    <t>7391009-R</t>
  </si>
  <si>
    <t>68876317</t>
  </si>
  <si>
    <t>05 - ELEKTROINSTALACE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</si>
  <si>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</si>
  <si>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</si>
  <si>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</si>
  <si>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</si>
  <si>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</si>
  <si>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</si>
  <si>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 xml:space="preserve">    750 - Ostatní</t>
  </si>
  <si>
    <t>89</t>
  </si>
  <si>
    <t>742110001-R</t>
  </si>
  <si>
    <t>Demontáž a zpětná montáž krytu rozvaděče nebo rozvodnice</t>
  </si>
  <si>
    <t>836118258</t>
  </si>
  <si>
    <t>61</t>
  </si>
  <si>
    <t>742111001-R</t>
  </si>
  <si>
    <t>Doplnění stávajících rozvaděčů</t>
  </si>
  <si>
    <t>138770512</t>
  </si>
  <si>
    <t>62</t>
  </si>
  <si>
    <t>10.409.319</t>
  </si>
  <si>
    <t>základna 3P NSX250F bez jednotky spouští</t>
  </si>
  <si>
    <t>189642648</t>
  </si>
  <si>
    <t>63</t>
  </si>
  <si>
    <t>10.409.325</t>
  </si>
  <si>
    <t>nástavba 3P3D M2.2 A 250A jednotka spouš</t>
  </si>
  <si>
    <t>-2029245628</t>
  </si>
  <si>
    <t>64</t>
  </si>
  <si>
    <t>10.409.444</t>
  </si>
  <si>
    <t>příslušenství MX 220-240V AC nap.spoušť, NSX1</t>
  </si>
  <si>
    <t>-521567342</t>
  </si>
  <si>
    <t>65</t>
  </si>
  <si>
    <t>10.409.290</t>
  </si>
  <si>
    <t>3 svorky pro kabely 1x120-185mm20</t>
  </si>
  <si>
    <t>264543717</t>
  </si>
  <si>
    <t>66</t>
  </si>
  <si>
    <t>10.409.473</t>
  </si>
  <si>
    <t>Kryt 3P pro NSX100/250</t>
  </si>
  <si>
    <t>1520412278</t>
  </si>
  <si>
    <t>67</t>
  </si>
  <si>
    <t>10.374.409</t>
  </si>
  <si>
    <t>odpínač INV250 3P</t>
  </si>
  <si>
    <t>1103665557</t>
  </si>
  <si>
    <t>74</t>
  </si>
  <si>
    <t>742811120</t>
  </si>
  <si>
    <t>Montáž svorkovnice do rozvaděčů - řadová vodič do 6 mm2 se zapojením vodičů</t>
  </si>
  <si>
    <t>742559726</t>
  </si>
  <si>
    <t>75</t>
  </si>
  <si>
    <t>10.887.938</t>
  </si>
  <si>
    <t>SVORKOVNICE PRO 2,5-4</t>
  </si>
  <si>
    <t>885900791</t>
  </si>
  <si>
    <t>76</t>
  </si>
  <si>
    <t>742811130</t>
  </si>
  <si>
    <t>Montáž svorkovnice do rozvaděčů - řadová vodič do 10 mm2 se zapojením vodičů</t>
  </si>
  <si>
    <t>1841148219</t>
  </si>
  <si>
    <t>77</t>
  </si>
  <si>
    <t>10.151.571</t>
  </si>
  <si>
    <t>Svorkovnice TYP612 vícepólová termoplast</t>
  </si>
  <si>
    <t>-1171858740</t>
  </si>
  <si>
    <t>78</t>
  </si>
  <si>
    <t>742811160</t>
  </si>
  <si>
    <t>Montáž svorkovnice do rozvaděčů - řadová vodič do 50 mm2 se zapojením vodičů</t>
  </si>
  <si>
    <t>-603089793</t>
  </si>
  <si>
    <t>79</t>
  </si>
  <si>
    <t>10.031.121</t>
  </si>
  <si>
    <t>Svorka 35/U řadová šedá</t>
  </si>
  <si>
    <t>1635244660</t>
  </si>
  <si>
    <t>743112115</t>
  </si>
  <si>
    <t>Montáž trubka plastová ohebná D 23 mm uložená pevně</t>
  </si>
  <si>
    <t>-709515936</t>
  </si>
  <si>
    <t>10.153.839</t>
  </si>
  <si>
    <t>Trubka oheb.1220 pr.20 SUPERFLEX drát</t>
  </si>
  <si>
    <t>-1077824799</t>
  </si>
  <si>
    <t>743112119</t>
  </si>
  <si>
    <t>Montáž trubka plastová ohebná D 48 mm uložená pevně</t>
  </si>
  <si>
    <t>-1022774404</t>
  </si>
  <si>
    <t>345713510</t>
  </si>
  <si>
    <t>trubka elektroinstalační ohebná Kopoflex, HDPE+LDPE KF 09050</t>
  </si>
  <si>
    <t>-1423999175</t>
  </si>
  <si>
    <t>Poznámka k položce:
EAN 8595057698178</t>
  </si>
  <si>
    <t>53</t>
  </si>
  <si>
    <t>743411121</t>
  </si>
  <si>
    <t>Montáž krabice zapuštěná plastová čtyřhranná typ KO100, KO125</t>
  </si>
  <si>
    <t>-465477555</t>
  </si>
  <si>
    <t>54</t>
  </si>
  <si>
    <t>10.792.827</t>
  </si>
  <si>
    <t>Krabice KO 125 E/EQ02</t>
  </si>
  <si>
    <t>-2037889225</t>
  </si>
  <si>
    <t>51</t>
  </si>
  <si>
    <t>743411322</t>
  </si>
  <si>
    <t>Montáž krabice nástěnná plastová čtyřhranná do 160x160 mm</t>
  </si>
  <si>
    <t>-1544622203</t>
  </si>
  <si>
    <t>52</t>
  </si>
  <si>
    <t>10.078.621</t>
  </si>
  <si>
    <t>Krabice KO 125 E</t>
  </si>
  <si>
    <t>164731642</t>
  </si>
  <si>
    <t>49</t>
  </si>
  <si>
    <t>743411323</t>
  </si>
  <si>
    <t>Montáž krabice nástěnná plastová čtyřhranná do 250x250 mm</t>
  </si>
  <si>
    <t>1662779103</t>
  </si>
  <si>
    <t>50</t>
  </si>
  <si>
    <t>10.887.941</t>
  </si>
  <si>
    <t>Krabice KSK 175 KA sv.šedá IP66</t>
  </si>
  <si>
    <t>-185846364</t>
  </si>
  <si>
    <t>47</t>
  </si>
  <si>
    <t>743412111</t>
  </si>
  <si>
    <t>Montáž krabice přístrojová zapuštěná plast kruh KP,KU68/2-1901</t>
  </si>
  <si>
    <t>1933681084</t>
  </si>
  <si>
    <t>48</t>
  </si>
  <si>
    <t>345715120</t>
  </si>
  <si>
    <t>krabice přístrojová instalační KP 67x67</t>
  </si>
  <si>
    <t>-115452910</t>
  </si>
  <si>
    <t>Poznámka k položce:
EAN 8595057600072</t>
  </si>
  <si>
    <t>744211211</t>
  </si>
  <si>
    <t>Montáž vodič Cu izolovaný sk.1 do 1 kV žíla 0,35 - 6 mm2 pod omítku do stropu</t>
  </si>
  <si>
    <t>1937502786</t>
  </si>
  <si>
    <t>341421560</t>
  </si>
  <si>
    <t>vodič silový s Cu jádrem CYA H07 V-K 4 mm2</t>
  </si>
  <si>
    <t>808663123</t>
  </si>
  <si>
    <t>744211212</t>
  </si>
  <si>
    <t>Montáž vodič Cu izolovaný sk.1 do 1 kV žíla 10 - 16 mm2 pod omítku do stropu</t>
  </si>
  <si>
    <t>-1634514877</t>
  </si>
  <si>
    <t>341421580</t>
  </si>
  <si>
    <t>vodič silový s Cu jádrem CYA H07 V-K 10 mm2</t>
  </si>
  <si>
    <t>-2086013277</t>
  </si>
  <si>
    <t>39</t>
  </si>
  <si>
    <t>341421590</t>
  </si>
  <si>
    <t>vodič silový s Cu jádrem CYA H07 V-K 16 mm2</t>
  </si>
  <si>
    <t>-994316946</t>
  </si>
  <si>
    <t>40</t>
  </si>
  <si>
    <t>744211213</t>
  </si>
  <si>
    <t>Montáž vodič Cu izolovaný sk.1 do 1 kV žíla 25 - 35 mm2 pod omítku do stropu</t>
  </si>
  <si>
    <t>2071677698</t>
  </si>
  <si>
    <t>341421600</t>
  </si>
  <si>
    <t>vodič silový s Cu jádrem CYA H07 V-K 25 mm2</t>
  </si>
  <si>
    <t>-1896312696</t>
  </si>
  <si>
    <t>341421610</t>
  </si>
  <si>
    <t>vodič silový s Cu jádrem CYA H07 V-K 35 mm2</t>
  </si>
  <si>
    <t>1900693499</t>
  </si>
  <si>
    <t>744441100</t>
  </si>
  <si>
    <t>Montáž kabel Cu sk.1 do 1 kV do 0,40 kg uložený pevně</t>
  </si>
  <si>
    <t>1420639742</t>
  </si>
  <si>
    <t>341110300</t>
  </si>
  <si>
    <t>kabel silový s Cu jádrem CYKY 3x1,5 mm2</t>
  </si>
  <si>
    <t>-1031290582</t>
  </si>
  <si>
    <t>341110360</t>
  </si>
  <si>
    <t>kabel silový s Cu jádrem CYKY 3x2,5 mm2</t>
  </si>
  <si>
    <t>-681263741</t>
  </si>
  <si>
    <t>341110900</t>
  </si>
  <si>
    <t>kabel silový s Cu jádrem CYKY 5x1,5 mm2</t>
  </si>
  <si>
    <t>-1793660197</t>
  </si>
  <si>
    <t>341110940</t>
  </si>
  <si>
    <t>kabel silový s Cu jádrem CYKY 5x2,5 mm2</t>
  </si>
  <si>
    <t>1338337254</t>
  </si>
  <si>
    <t>341110640</t>
  </si>
  <si>
    <t>kabel silový s Cu jádrem CYKY 4x2,5 mm2</t>
  </si>
  <si>
    <t>520643423</t>
  </si>
  <si>
    <t>341110680</t>
  </si>
  <si>
    <t>kabel silový s Cu jádrem CYKY 4x4 mm2</t>
  </si>
  <si>
    <t>-495719611</t>
  </si>
  <si>
    <t>744441400</t>
  </si>
  <si>
    <t>Montáž kabel Cu sk.1 do 1 kV do 1,60 kg uložený pevně</t>
  </si>
  <si>
    <t>753530476</t>
  </si>
  <si>
    <t>341110800</t>
  </si>
  <si>
    <t>kabel silový s Cu jádrem CYKY 4x16 mm2</t>
  </si>
  <si>
    <t>-1576148709</t>
  </si>
  <si>
    <t>341116100</t>
  </si>
  <si>
    <t>kabel silový s Cu jádrem 1-CYKY 5x25 mm2</t>
  </si>
  <si>
    <t>-1930120943</t>
  </si>
  <si>
    <t>341116200</t>
  </si>
  <si>
    <t>kabel silový s Cu jádrem 1-CYKY 5x35 mm2</t>
  </si>
  <si>
    <t>1679556338</t>
  </si>
  <si>
    <t>744449500</t>
  </si>
  <si>
    <t>Montáž kabel Cu do 1 kV do 2,50 kg uložený pevně</t>
  </si>
  <si>
    <t>550144788</t>
  </si>
  <si>
    <t>44</t>
  </si>
  <si>
    <t>341112040</t>
  </si>
  <si>
    <t>kabel silový jednožilový s Cu jádrem 1-YY 1 x 185 mm2</t>
  </si>
  <si>
    <t>2134082221</t>
  </si>
  <si>
    <t>45</t>
  </si>
  <si>
    <t>744449600</t>
  </si>
  <si>
    <t>Montáž kabel Cu do 1 kV do 4,00 kg uložený pevně</t>
  </si>
  <si>
    <t>514274702</t>
  </si>
  <si>
    <t>46</t>
  </si>
  <si>
    <t>341112080</t>
  </si>
  <si>
    <t>kabel silový jednožilový s Cu jádrem 1-YY 1 x 300 mm2</t>
  </si>
  <si>
    <t>2103717561</t>
  </si>
  <si>
    <t>746214110</t>
  </si>
  <si>
    <t xml:space="preserve">Ukončení vodič izolovaný do 25 mm2 </t>
  </si>
  <si>
    <t>-176355911</t>
  </si>
  <si>
    <t>345670200</t>
  </si>
  <si>
    <t>oko kabelové Cu lisovací lehčené 4 x 4 KU-L</t>
  </si>
  <si>
    <t>632967842</t>
  </si>
  <si>
    <t>345670260</t>
  </si>
  <si>
    <t>oko kabelové Cu lisovací lehčené 10 x 6 KU-L</t>
  </si>
  <si>
    <t>1398311222</t>
  </si>
  <si>
    <t>345670300</t>
  </si>
  <si>
    <t>oko kabelové Cu lisovací lehčené 16 x 8 KU-L</t>
  </si>
  <si>
    <t>1997059510</t>
  </si>
  <si>
    <t>345670400</t>
  </si>
  <si>
    <t>oko kabelové Cu lisovací lehčené 25 x 8 KU-L</t>
  </si>
  <si>
    <t>1848091346</t>
  </si>
  <si>
    <t>746214120</t>
  </si>
  <si>
    <t xml:space="preserve">Ukončení vodič izolovaný do 35 mm2 </t>
  </si>
  <si>
    <t>161735703</t>
  </si>
  <si>
    <t>345670450</t>
  </si>
  <si>
    <t>oko kabelové Cu lisovací lehčené 35 x 8 KU-L</t>
  </si>
  <si>
    <t>1030620871</t>
  </si>
  <si>
    <t>746214180</t>
  </si>
  <si>
    <t xml:space="preserve">Ukončení vodič izolovaný do 185 mm2 </t>
  </si>
  <si>
    <t>1760298354</t>
  </si>
  <si>
    <t>345671400</t>
  </si>
  <si>
    <t>oko kabelové Cu 1 - 36 kV lisovací 185 x 10 KU</t>
  </si>
  <si>
    <t>-1567627056</t>
  </si>
  <si>
    <t>746214210</t>
  </si>
  <si>
    <t xml:space="preserve">Ukončení vodič izolovaný do 300 mm2 </t>
  </si>
  <si>
    <t>1082660950</t>
  </si>
  <si>
    <t>345671440</t>
  </si>
  <si>
    <t>oko kabelové Cu 1 - 36 kV lisovací 300 x 12 KU</t>
  </si>
  <si>
    <t>-2031428728</t>
  </si>
  <si>
    <t>70</t>
  </si>
  <si>
    <t>747162111</t>
  </si>
  <si>
    <t>Montáž zásuvek průmyslových spojovacích provedení IP 44 2P+PE 16 A</t>
  </si>
  <si>
    <t>2031515682</t>
  </si>
  <si>
    <t>71</t>
  </si>
  <si>
    <t>10.065.147</t>
  </si>
  <si>
    <t>Zásuvka jednonásobná IP 44, s ochranným kolíkem, s clonkami, s víčkem</t>
  </si>
  <si>
    <t>-1440518030</t>
  </si>
  <si>
    <t>72</t>
  </si>
  <si>
    <t>10.063.920</t>
  </si>
  <si>
    <t>Rámeček pro elektroinstalační přístroje IP 44, jednonásobný</t>
  </si>
  <si>
    <t>1577640423</t>
  </si>
  <si>
    <t>73</t>
  </si>
  <si>
    <t>10.062.501</t>
  </si>
  <si>
    <t>Rámeček pro elektroinstalační přístroje IP 44, dvojnásobný</t>
  </si>
  <si>
    <t>476023055</t>
  </si>
  <si>
    <t>747162116</t>
  </si>
  <si>
    <t>Montáž zásuvek průmyslových spojovacích provedení IP 44 3P+N+PE 16 A</t>
  </si>
  <si>
    <t>177015811</t>
  </si>
  <si>
    <t>10.079.985</t>
  </si>
  <si>
    <t>Zásuvka průmyslová IP 44, zapuštěná, s víčkem a instalační krabicí</t>
  </si>
  <si>
    <t>-633190605</t>
  </si>
  <si>
    <t>84</t>
  </si>
  <si>
    <t>747233150</t>
  </si>
  <si>
    <t>Montáž jistič třípólový nn do 25 A ve skříni</t>
  </si>
  <si>
    <t>-829993733</t>
  </si>
  <si>
    <t>85</t>
  </si>
  <si>
    <t>10.842.052</t>
  </si>
  <si>
    <t>Jistič 16B/3 iC60N A9F03316</t>
  </si>
  <si>
    <t>1365236273</t>
  </si>
  <si>
    <t>86</t>
  </si>
  <si>
    <t>10.842.029</t>
  </si>
  <si>
    <t>Jistič 16B/1 iC60N A9F03116</t>
  </si>
  <si>
    <t>1634903688</t>
  </si>
  <si>
    <t>82</t>
  </si>
  <si>
    <t>747233250</t>
  </si>
  <si>
    <t>Montáž jistič třípólový nn do 63 A ve skříni</t>
  </si>
  <si>
    <t>-1581044319</t>
  </si>
  <si>
    <t>83</t>
  </si>
  <si>
    <t>10.842.057</t>
  </si>
  <si>
    <t>Jistič 50B/3 iC60N A9F03350</t>
  </si>
  <si>
    <t>-1736019736</t>
  </si>
  <si>
    <t>80</t>
  </si>
  <si>
    <t>747233330</t>
  </si>
  <si>
    <t>Montáž jističů třípólových nn do 125 A ve skříni</t>
  </si>
  <si>
    <t>411620239</t>
  </si>
  <si>
    <t>81</t>
  </si>
  <si>
    <t>10.059.435</t>
  </si>
  <si>
    <t>Jistič 80C/3 C120H 18468</t>
  </si>
  <si>
    <t>233626152</t>
  </si>
  <si>
    <t>87</t>
  </si>
  <si>
    <t>747240113</t>
  </si>
  <si>
    <t>Montáž proudových chráničů dvoupólových nn do 25 A ve skříni</t>
  </si>
  <si>
    <t>968680131</t>
  </si>
  <si>
    <t>88</t>
  </si>
  <si>
    <t>10.841.824</t>
  </si>
  <si>
    <t>A9D02616 Chránič s napd. ochranou iDPN N</t>
  </si>
  <si>
    <t>-965054195</t>
  </si>
  <si>
    <t>55</t>
  </si>
  <si>
    <t>747413110</t>
  </si>
  <si>
    <t>Montáž ovladač tlačítkový ve skříni typ T6 1 tlačítkový</t>
  </si>
  <si>
    <t>-1819100752</t>
  </si>
  <si>
    <t>56</t>
  </si>
  <si>
    <t>10.069.764</t>
  </si>
  <si>
    <t>Ovladač XALK174E nouzový ve skříni</t>
  </si>
  <si>
    <t>1389166140</t>
  </si>
  <si>
    <t>68</t>
  </si>
  <si>
    <t>747651120</t>
  </si>
  <si>
    <t>Montáž transformátor měřící proudový nn typ KA, KS se zapojením vodičů</t>
  </si>
  <si>
    <t>-171686069</t>
  </si>
  <si>
    <t>69</t>
  </si>
  <si>
    <t>10.775.386</t>
  </si>
  <si>
    <t>Měřící transformátor proud 400/5A, průchozí, cejchovaný</t>
  </si>
  <si>
    <t>-1619087332</t>
  </si>
  <si>
    <t>748122114</t>
  </si>
  <si>
    <t>Montáž svítidlo zářivkové průmyslové stropní přisazené 2 zdroje s krytem</t>
  </si>
  <si>
    <t>-155281316</t>
  </si>
  <si>
    <t>348381130</t>
  </si>
  <si>
    <t>svítidlo trvalé nouzové osvětlení, IP66 MULTIVIPET-EM-PS-236, 2x36W, 1h</t>
  </si>
  <si>
    <t>1395186481</t>
  </si>
  <si>
    <t>57</t>
  </si>
  <si>
    <t>75010001-R</t>
  </si>
  <si>
    <t>Drobný pomocný materiál</t>
  </si>
  <si>
    <t>-1704802695</t>
  </si>
  <si>
    <t>58</t>
  </si>
  <si>
    <t>75011002-R</t>
  </si>
  <si>
    <t>833001477</t>
  </si>
  <si>
    <t>59</t>
  </si>
  <si>
    <t>75011003-R</t>
  </si>
  <si>
    <t>-816437421</t>
  </si>
  <si>
    <t>60</t>
  </si>
  <si>
    <t>75011004-R</t>
  </si>
  <si>
    <t>Revize vč revizní zprávy</t>
  </si>
  <si>
    <t>2015283852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</si>
  <si>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</si>
  <si>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</si>
  <si>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</si>
  <si>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</si>
  <si>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</si>
  <si>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</si>
  <si>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</si>
  <si>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</si>
  <si>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</si>
  <si>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</si>
  <si>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</si>
  <si>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</si>
  <si>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</si>
  <si>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</si>
  <si>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</si>
  <si>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</si>
  <si>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</si>
  <si>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</si>
  <si>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</si>
  <si>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</si>
  <si>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</si>
  <si>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</si>
  <si>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</si>
  <si>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</si>
  <si>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</si>
  <si>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</si>
  <si>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</si>
  <si>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</si>
  <si>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</si>
  <si>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</si>
  <si>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</si>
  <si>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</si>
  <si>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</si>
  <si>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</si>
  <si>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</si>
  <si>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</si>
  <si>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</si>
  <si>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</si>
  <si>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</si>
  <si>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</si>
  <si>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</si>
  <si>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</si>
  <si>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</si>
  <si>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</si>
  <si>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</si>
  <si>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</si>
  <si>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</si>
  <si>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</si>
  <si>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</si>
  <si>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</si>
  <si>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</si>
  <si>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</si>
  <si>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</si>
  <si>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</si>
  <si>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</si>
  <si>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</si>
  <si>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</si>
  <si>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</si>
  <si>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</si>
  <si>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</si>
  <si>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</si>
  <si>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</si>
  <si>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</si>
  <si>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</si>
  <si>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</si>
  <si>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</si>
  <si>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</si>
  <si>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</si>
  <si>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</si>
  <si>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</si>
  <si>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</si>
  <si>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</si>
  <si>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</si>
  <si>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</si>
  <si>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</si>
  <si>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</si>
  <si>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</si>
  <si>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</si>
  <si>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</si>
  <si>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</si>
  <si>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</si>
  <si>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</si>
  <si>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</si>
  <si>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</si>
  <si>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</si>
  <si>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</si>
  <si>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</si>
  <si>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</si>
  <si>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</si>
  <si>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</si>
  <si>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</si>
  <si>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</si>
  <si>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</si>
  <si>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</si>
  <si>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</si>
  <si>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</si>
  <si>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</si>
  <si>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</si>
  <si>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</si>
  <si>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</si>
  <si>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</si>
  <si>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</si>
  <si>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</si>
  <si>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</si>
  <si>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</si>
  <si>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</si>
  <si>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</si>
  <si>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</si>
  <si>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</si>
  <si>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</si>
  <si>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</si>
  <si>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</si>
  <si>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</si>
  <si>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</si>
  <si>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</si>
  <si>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</si>
  <si>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</si>
  <si>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</si>
  <si>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</si>
  <si>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</si>
  <si>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</si>
  <si>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</si>
  <si>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</si>
  <si>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</si>
  <si>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</si>
  <si>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</si>
  <si>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</si>
  <si>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</si>
  <si>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</si>
  <si>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</si>
  <si>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</si>
  <si>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</si>
  <si>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</si>
  <si>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</si>
  <si>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</si>
  <si>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</si>
  <si>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</si>
  <si>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</si>
  <si>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</si>
  <si>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</si>
  <si>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</si>
  <si>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</si>
  <si>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</si>
  <si>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</si>
  <si>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</si>
  <si>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</si>
  <si>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</si>
  <si>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</si>
  <si>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</si>
  <si>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</si>
  <si>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</si>
  <si>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</si>
  <si>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</si>
  <si>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</si>
  <si>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</si>
  <si>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</si>
  <si>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</si>
  <si>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</si>
  <si>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</si>
  <si>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</si>
  <si>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</si>
  <si>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</si>
  <si>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</si>
  <si>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</si>
  <si>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</si>
  <si>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REKONSTRUKCE KUCHYNĚ MINISTERSTVA FINANCÍ ČR</t>
  </si>
  <si>
    <t>Ostatní náklady celkem</t>
  </si>
  <si>
    <t>{C5D9EEAF-AACC-423C-854D-021C386BC73C}</t>
  </si>
  <si>
    <t>801 32</t>
  </si>
  <si>
    <t>ROZPOČTOVÁ REZERVA - 5%</t>
  </si>
  <si>
    <t>{6651A0C1-7903-4317-A903-1059838A54D9}</t>
  </si>
  <si>
    <t>{BA213A2D-033F-42A7-9220-C3217E284EC3}</t>
  </si>
  <si>
    <t>Soupis prací je zpracován v rozsahu a podrobnosti projektu . Součástí položek uvedených v soupisu prací jsou veškeré s nimi spojené práce, které jsou zapotřebí pro provedení kompletní dodávky díla, a to i když nejsou zvlášť  uvedeny v soupisu prací. To znamená, že veškeré položky patrné z výkazů, výkresů a technických zpráv je třeba v nabídkové ceně doplnit a ocenit jako kompletně vykonané práce vč materiálu, nářadí a strojů nutných k práci, i když tyto nejsou v soupisu prací  vypsány zvlášť. V případě, že má zhotovitel pochyby ohledně plánovaných položek ve výkazech, výkresech a technických zprávách, má za povinnost toto sdělit před odevzdáním nabídkové ceny. Po odevzdání nebude brán na zhotovitelem požadované položky navíc zřetel. Soupis prací  neslouží jako podklad pro objednávky materiálu v rámci dodávky stavby. Veškeré výrobky, pokud jsou uvedeny, jsou uvedeny pouze jako referenční, obecně určující standard, technické parametry, požadované vlastnosti.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</si>
</sst>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i/>
      <sz val="7"/>
      <color indexed="55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b/>
      <sz val="1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0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35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5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168" fontId="0" fillId="34" borderId="34" xfId="0" applyNumberFormat="1" applyFont="1" applyFill="1" applyBorder="1" applyAlignment="1">
      <alignment horizontal="righ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2" fillId="0" borderId="34" xfId="0" applyFont="1" applyBorder="1" applyAlignment="1">
      <alignment horizontal="center" vertical="center"/>
    </xf>
    <xf numFmtId="49" fontId="32" fillId="0" borderId="34" xfId="0" applyNumberFormat="1" applyFont="1" applyBorder="1" applyAlignment="1">
      <alignment horizontal="left" vertical="center" wrapText="1"/>
    </xf>
    <xf numFmtId="0" fontId="32" fillId="0" borderId="34" xfId="0" applyFont="1" applyBorder="1" applyAlignment="1">
      <alignment horizontal="center" vertical="center" wrapText="1"/>
    </xf>
    <xf numFmtId="168" fontId="32" fillId="0" borderId="34" xfId="0" applyNumberFormat="1" applyFont="1" applyBorder="1" applyAlignment="1">
      <alignment horizontal="right" vertical="center"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4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74" fillId="33" borderId="0" xfId="36" applyFont="1" applyFill="1" applyAlignment="1" applyProtection="1">
      <alignment horizontal="center" vertical="center"/>
      <protection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166" fontId="9" fillId="0" borderId="0" xfId="0" applyNumberFormat="1" applyFont="1" applyAlignment="1">
      <alignment horizontal="left" vertical="top"/>
    </xf>
    <xf numFmtId="0" fontId="9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top" wrapText="1"/>
    </xf>
    <xf numFmtId="164" fontId="32" fillId="0" borderId="34" xfId="0" applyNumberFormat="1" applyFont="1" applyBorder="1" applyAlignment="1">
      <alignment horizontal="right" vertical="center"/>
    </xf>
    <xf numFmtId="0" fontId="32" fillId="0" borderId="34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/>
    </xf>
    <xf numFmtId="164" fontId="32" fillId="34" borderId="34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wrapText="1"/>
    </xf>
    <xf numFmtId="0" fontId="7" fillId="36" borderId="0" xfId="0" applyFont="1" applyFill="1" applyAlignment="1">
      <alignment horizontal="left" vertical="center"/>
    </xf>
    <xf numFmtId="0" fontId="0" fillId="36" borderId="0" xfId="0" applyFont="1" applyFill="1" applyAlignment="1">
      <alignment horizontal="left" vertical="top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0" fontId="0" fillId="37" borderId="43" xfId="0" applyFill="1" applyBorder="1" applyAlignment="1">
      <alignment horizontal="left" vertical="top"/>
    </xf>
    <xf numFmtId="0" fontId="54" fillId="37" borderId="44" xfId="0" applyFont="1" applyFill="1" applyBorder="1" applyAlignment="1">
      <alignment horizontal="justify" vertical="center" wrapText="1"/>
    </xf>
    <xf numFmtId="0" fontId="54" fillId="37" borderId="45" xfId="0" applyFont="1" applyFill="1" applyBorder="1" applyAlignment="1">
      <alignment horizontal="justify" vertical="center" wrapText="1"/>
    </xf>
    <xf numFmtId="0" fontId="54" fillId="37" borderId="46" xfId="0" applyFont="1" applyFill="1" applyBorder="1" applyAlignment="1">
      <alignment horizontal="justify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F26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854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533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82B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486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374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059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F26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4854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D533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C82B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5486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374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5059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RMA\ROZPO&#268;TY%20-%20DOMA\ENERGY%20BENEFIT%20CENTRE\Z&#352;%20Z&#193;KUPY\130078%20-%20Sn&#237;&#382;en&#237;%20energetick&#233;%20n&#225;ro&#269;nosti%20budov%20Z&#352;%20Z&#225;kupy%20-%20ROZPO&#268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0 - VEDLEJŠÍ A OSTATNÍ N..."/>
      <sheetName val="01 - OBJEKT B - MATEŘSKÁ ..."/>
      <sheetName val="02 - OBJEKT E - TĚLOCVIČNA"/>
      <sheetName val="03 - OBJEKT F - JÍDELNA S..."/>
      <sheetName val="04 - HROMOSVOD"/>
    </sheetNames>
    <sheetDataSet>
      <sheetData sheetId="1">
        <row r="25">
          <cell r="M25">
            <v>0</v>
          </cell>
        </row>
        <row r="29">
          <cell r="H29">
            <v>1208000</v>
          </cell>
          <cell r="M29">
            <v>253680</v>
          </cell>
        </row>
        <row r="30">
          <cell r="H30">
            <v>0</v>
          </cell>
          <cell r="M30">
            <v>0</v>
          </cell>
        </row>
        <row r="31">
          <cell r="H31">
            <v>0</v>
          </cell>
          <cell r="M31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</row>
        <row r="111">
          <cell r="W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K26" sqref="AK26:AO26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1" t="s">
        <v>0</v>
      </c>
      <c r="B1" s="142"/>
      <c r="C1" s="142"/>
      <c r="D1" s="143" t="s">
        <v>1</v>
      </c>
      <c r="E1" s="142"/>
      <c r="F1" s="142"/>
      <c r="G1" s="142"/>
      <c r="H1" s="142"/>
      <c r="I1" s="142"/>
      <c r="J1" s="142"/>
      <c r="K1" s="144" t="s">
        <v>939</v>
      </c>
      <c r="L1" s="144"/>
      <c r="M1" s="144"/>
      <c r="N1" s="144"/>
      <c r="O1" s="144"/>
      <c r="P1" s="144"/>
      <c r="Q1" s="144"/>
      <c r="R1" s="144"/>
      <c r="S1" s="144"/>
      <c r="T1" s="142"/>
      <c r="U1" s="142"/>
      <c r="V1" s="142"/>
      <c r="W1" s="144" t="s">
        <v>940</v>
      </c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3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44" t="s">
        <v>5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19" t="s">
        <v>6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34" t="s">
        <v>10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45"/>
      <c r="AS4" s="12" t="s">
        <v>11</v>
      </c>
      <c r="BE4" s="13" t="s">
        <v>12</v>
      </c>
      <c r="BS4" s="6" t="s">
        <v>13</v>
      </c>
    </row>
    <row r="5" spans="2:71" s="2" customFormat="1" ht="7.5" customHeight="1">
      <c r="B5" s="10"/>
      <c r="AQ5" s="11"/>
      <c r="BE5" s="246" t="s">
        <v>14</v>
      </c>
      <c r="BS5" s="6" t="s">
        <v>7</v>
      </c>
    </row>
    <row r="6" spans="2:71" s="2" customFormat="1" ht="26.25" customHeight="1">
      <c r="B6" s="10"/>
      <c r="D6" s="14" t="s">
        <v>15</v>
      </c>
      <c r="K6" s="292" t="s">
        <v>1104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Q6" s="11"/>
      <c r="BE6" s="220"/>
      <c r="BS6" s="6" t="s">
        <v>16</v>
      </c>
    </row>
    <row r="7" spans="2:71" s="2" customFormat="1" ht="7.5" customHeight="1">
      <c r="B7" s="10"/>
      <c r="AQ7" s="11"/>
      <c r="BE7" s="220"/>
      <c r="BS7" s="6" t="s">
        <v>17</v>
      </c>
    </row>
    <row r="8" spans="2:71" s="2" customFormat="1" ht="15" customHeight="1">
      <c r="B8" s="10"/>
      <c r="D8" s="15" t="s">
        <v>18</v>
      </c>
      <c r="K8" s="16" t="s">
        <v>19</v>
      </c>
      <c r="AK8" s="15" t="s">
        <v>20</v>
      </c>
      <c r="AN8" s="17" t="s">
        <v>21</v>
      </c>
      <c r="AQ8" s="11"/>
      <c r="BE8" s="220"/>
      <c r="BS8" s="6" t="s">
        <v>22</v>
      </c>
    </row>
    <row r="9" spans="2:71" s="2" customFormat="1" ht="15" customHeight="1">
      <c r="B9" s="10"/>
      <c r="AQ9" s="11"/>
      <c r="BE9" s="220"/>
      <c r="BS9" s="6" t="s">
        <v>23</v>
      </c>
    </row>
    <row r="10" spans="2:71" s="2" customFormat="1" ht="15" customHeight="1">
      <c r="B10" s="10"/>
      <c r="D10" s="15" t="s">
        <v>24</v>
      </c>
      <c r="AK10" s="15" t="s">
        <v>25</v>
      </c>
      <c r="AN10" s="16"/>
      <c r="AQ10" s="11"/>
      <c r="BE10" s="220"/>
      <c r="BS10" s="6" t="s">
        <v>16</v>
      </c>
    </row>
    <row r="11" spans="2:71" s="2" customFormat="1" ht="19.5" customHeight="1">
      <c r="B11" s="10"/>
      <c r="E11" s="16" t="s">
        <v>26</v>
      </c>
      <c r="AK11" s="15" t="s">
        <v>27</v>
      </c>
      <c r="AN11" s="16"/>
      <c r="AQ11" s="11"/>
      <c r="BE11" s="220"/>
      <c r="BS11" s="6" t="s">
        <v>16</v>
      </c>
    </row>
    <row r="12" spans="2:71" s="2" customFormat="1" ht="7.5" customHeight="1">
      <c r="B12" s="10"/>
      <c r="AQ12" s="11"/>
      <c r="BE12" s="220"/>
      <c r="BS12" s="6" t="s">
        <v>16</v>
      </c>
    </row>
    <row r="13" spans="2:71" s="2" customFormat="1" ht="15" customHeight="1">
      <c r="B13" s="10"/>
      <c r="D13" s="15" t="s">
        <v>28</v>
      </c>
      <c r="AK13" s="15" t="s">
        <v>25</v>
      </c>
      <c r="AN13" s="18" t="s">
        <v>29</v>
      </c>
      <c r="AQ13" s="11"/>
      <c r="BE13" s="220"/>
      <c r="BS13" s="6" t="s">
        <v>16</v>
      </c>
    </row>
    <row r="14" spans="2:71" s="2" customFormat="1" ht="15.75" customHeight="1">
      <c r="B14" s="10"/>
      <c r="E14" s="247" t="s">
        <v>29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15" t="s">
        <v>27</v>
      </c>
      <c r="AN14" s="18" t="s">
        <v>29</v>
      </c>
      <c r="AQ14" s="11"/>
      <c r="BE14" s="220"/>
      <c r="BS14" s="6" t="s">
        <v>16</v>
      </c>
    </row>
    <row r="15" spans="2:71" s="2" customFormat="1" ht="7.5" customHeight="1">
      <c r="B15" s="10"/>
      <c r="AQ15" s="11"/>
      <c r="BE15" s="220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25</v>
      </c>
      <c r="AN16" s="16"/>
      <c r="AQ16" s="11"/>
      <c r="BE16" s="220"/>
      <c r="BS16" s="6" t="s">
        <v>3</v>
      </c>
    </row>
    <row r="17" spans="2:71" s="2" customFormat="1" ht="19.5" customHeight="1">
      <c r="B17" s="10"/>
      <c r="E17" s="16" t="s">
        <v>31</v>
      </c>
      <c r="AK17" s="15" t="s">
        <v>27</v>
      </c>
      <c r="AN17" s="16"/>
      <c r="AQ17" s="11"/>
      <c r="BE17" s="220"/>
      <c r="BS17" s="6" t="s">
        <v>32</v>
      </c>
    </row>
    <row r="18" spans="2:71" s="2" customFormat="1" ht="7.5" customHeight="1">
      <c r="B18" s="10"/>
      <c r="AQ18" s="11"/>
      <c r="BE18" s="220"/>
      <c r="BS18" s="6" t="s">
        <v>7</v>
      </c>
    </row>
    <row r="19" spans="2:71" s="2" customFormat="1" ht="15" customHeight="1">
      <c r="B19" s="10"/>
      <c r="D19" s="15" t="s">
        <v>33</v>
      </c>
      <c r="AQ19" s="11"/>
      <c r="BE19" s="220"/>
      <c r="BS19" s="6" t="s">
        <v>16</v>
      </c>
    </row>
    <row r="20" spans="2:71" s="2" customFormat="1" ht="16.5" customHeight="1">
      <c r="B20" s="10"/>
      <c r="E20" s="248" t="s">
        <v>34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Q20" s="11"/>
      <c r="BE20" s="220"/>
      <c r="BS20" s="6" t="s">
        <v>32</v>
      </c>
    </row>
    <row r="21" spans="2:57" s="2" customFormat="1" ht="7.5" customHeight="1">
      <c r="B21" s="10"/>
      <c r="AQ21" s="11"/>
      <c r="BE21" s="220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220"/>
    </row>
    <row r="23" spans="2:57" s="6" customFormat="1" ht="27" customHeight="1">
      <c r="B23" s="20"/>
      <c r="D23" s="21" t="s">
        <v>35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49">
        <f>AG49+AG56</f>
        <v>0</v>
      </c>
      <c r="AL23" s="250"/>
      <c r="AM23" s="250"/>
      <c r="AN23" s="250"/>
      <c r="AO23" s="250"/>
      <c r="AQ23" s="23"/>
      <c r="BE23" s="235"/>
    </row>
    <row r="24" spans="2:57" s="6" customFormat="1" ht="7.5" customHeight="1">
      <c r="B24" s="20"/>
      <c r="AQ24" s="23"/>
      <c r="BE24" s="235"/>
    </row>
    <row r="25" spans="2:57" s="6" customFormat="1" ht="15" customHeight="1">
      <c r="B25" s="24"/>
      <c r="D25" s="25" t="s">
        <v>36</v>
      </c>
      <c r="F25" s="25" t="s">
        <v>37</v>
      </c>
      <c r="L25" s="241">
        <v>0.21</v>
      </c>
      <c r="M25" s="242"/>
      <c r="N25" s="242"/>
      <c r="O25" s="242"/>
      <c r="T25" s="27" t="s">
        <v>38</v>
      </c>
      <c r="W25" s="243">
        <f>AK23</f>
        <v>0</v>
      </c>
      <c r="X25" s="242"/>
      <c r="Y25" s="242"/>
      <c r="Z25" s="242"/>
      <c r="AA25" s="242"/>
      <c r="AB25" s="242"/>
      <c r="AC25" s="242"/>
      <c r="AD25" s="242"/>
      <c r="AE25" s="242"/>
      <c r="AK25" s="243">
        <f>W25*L25</f>
        <v>0</v>
      </c>
      <c r="AL25" s="242"/>
      <c r="AM25" s="242"/>
      <c r="AN25" s="242"/>
      <c r="AO25" s="242"/>
      <c r="AQ25" s="28"/>
      <c r="BE25" s="242"/>
    </row>
    <row r="26" spans="2:57" s="6" customFormat="1" ht="15" customHeight="1">
      <c r="B26" s="24"/>
      <c r="F26" s="25" t="s">
        <v>39</v>
      </c>
      <c r="L26" s="241">
        <v>0.15</v>
      </c>
      <c r="M26" s="242"/>
      <c r="N26" s="242"/>
      <c r="O26" s="242"/>
      <c r="T26" s="27" t="s">
        <v>38</v>
      </c>
      <c r="W26" s="243">
        <f>ROUNDUP($BA$49,2)</f>
        <v>0</v>
      </c>
      <c r="X26" s="242"/>
      <c r="Y26" s="242"/>
      <c r="Z26" s="242"/>
      <c r="AA26" s="242"/>
      <c r="AB26" s="242"/>
      <c r="AC26" s="242"/>
      <c r="AD26" s="242"/>
      <c r="AE26" s="242"/>
      <c r="AK26" s="243">
        <f>ROUNDUP($AW$49,1)</f>
        <v>0</v>
      </c>
      <c r="AL26" s="242"/>
      <c r="AM26" s="242"/>
      <c r="AN26" s="242"/>
      <c r="AO26" s="242"/>
      <c r="AQ26" s="28"/>
      <c r="BE26" s="242"/>
    </row>
    <row r="27" spans="2:57" s="6" customFormat="1" ht="15" customHeight="1" hidden="1">
      <c r="B27" s="24"/>
      <c r="F27" s="25" t="s">
        <v>40</v>
      </c>
      <c r="L27" s="241">
        <v>0.21</v>
      </c>
      <c r="M27" s="242"/>
      <c r="N27" s="242"/>
      <c r="O27" s="242"/>
      <c r="T27" s="27" t="s">
        <v>38</v>
      </c>
      <c r="W27" s="243">
        <f>ROUNDUP($BB$49,2)</f>
        <v>0</v>
      </c>
      <c r="X27" s="242"/>
      <c r="Y27" s="242"/>
      <c r="Z27" s="242"/>
      <c r="AA27" s="242"/>
      <c r="AB27" s="242"/>
      <c r="AC27" s="242"/>
      <c r="AD27" s="242"/>
      <c r="AE27" s="242"/>
      <c r="AK27" s="243">
        <v>0</v>
      </c>
      <c r="AL27" s="242"/>
      <c r="AM27" s="242"/>
      <c r="AN27" s="242"/>
      <c r="AO27" s="242"/>
      <c r="AQ27" s="28"/>
      <c r="BE27" s="242"/>
    </row>
    <row r="28" spans="2:57" s="6" customFormat="1" ht="15" customHeight="1" hidden="1">
      <c r="B28" s="24"/>
      <c r="F28" s="25" t="s">
        <v>41</v>
      </c>
      <c r="L28" s="241">
        <v>0.15</v>
      </c>
      <c r="M28" s="242"/>
      <c r="N28" s="242"/>
      <c r="O28" s="242"/>
      <c r="T28" s="27" t="s">
        <v>38</v>
      </c>
      <c r="W28" s="243">
        <f>ROUNDUP($BC$49,2)</f>
        <v>0</v>
      </c>
      <c r="X28" s="242"/>
      <c r="Y28" s="242"/>
      <c r="Z28" s="242"/>
      <c r="AA28" s="242"/>
      <c r="AB28" s="242"/>
      <c r="AC28" s="242"/>
      <c r="AD28" s="242"/>
      <c r="AE28" s="242"/>
      <c r="AK28" s="243">
        <v>0</v>
      </c>
      <c r="AL28" s="242"/>
      <c r="AM28" s="242"/>
      <c r="AN28" s="242"/>
      <c r="AO28" s="242"/>
      <c r="AQ28" s="28"/>
      <c r="BE28" s="242"/>
    </row>
    <row r="29" spans="2:57" s="6" customFormat="1" ht="15" customHeight="1" hidden="1">
      <c r="B29" s="24"/>
      <c r="F29" s="25" t="s">
        <v>42</v>
      </c>
      <c r="L29" s="241">
        <v>0</v>
      </c>
      <c r="M29" s="242"/>
      <c r="N29" s="242"/>
      <c r="O29" s="242"/>
      <c r="T29" s="27" t="s">
        <v>38</v>
      </c>
      <c r="W29" s="243">
        <f>ROUNDUP($BD$49,2)</f>
        <v>0</v>
      </c>
      <c r="X29" s="242"/>
      <c r="Y29" s="242"/>
      <c r="Z29" s="242"/>
      <c r="AA29" s="242"/>
      <c r="AB29" s="242"/>
      <c r="AC29" s="242"/>
      <c r="AD29" s="242"/>
      <c r="AE29" s="242"/>
      <c r="AK29" s="243">
        <v>0</v>
      </c>
      <c r="AL29" s="242"/>
      <c r="AM29" s="242"/>
      <c r="AN29" s="242"/>
      <c r="AO29" s="242"/>
      <c r="AQ29" s="28"/>
      <c r="BE29" s="242"/>
    </row>
    <row r="30" spans="2:57" s="6" customFormat="1" ht="7.5" customHeight="1">
      <c r="B30" s="20"/>
      <c r="AQ30" s="23"/>
      <c r="BE30" s="235"/>
    </row>
    <row r="31" spans="2:57" s="6" customFormat="1" ht="27" customHeight="1">
      <c r="B31" s="20"/>
      <c r="C31" s="29"/>
      <c r="D31" s="30" t="s">
        <v>43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44</v>
      </c>
      <c r="U31" s="31"/>
      <c r="V31" s="31"/>
      <c r="W31" s="31"/>
      <c r="X31" s="231" t="s">
        <v>45</v>
      </c>
      <c r="Y31" s="228"/>
      <c r="Z31" s="228"/>
      <c r="AA31" s="228"/>
      <c r="AB31" s="228"/>
      <c r="AC31" s="31"/>
      <c r="AD31" s="31"/>
      <c r="AE31" s="31"/>
      <c r="AF31" s="31"/>
      <c r="AG31" s="31"/>
      <c r="AH31" s="31"/>
      <c r="AI31" s="31"/>
      <c r="AJ31" s="31"/>
      <c r="AK31" s="232">
        <f>ROUNDUP(SUM($AK$23:$AK$29),2)</f>
        <v>0</v>
      </c>
      <c r="AL31" s="228"/>
      <c r="AM31" s="228"/>
      <c r="AN31" s="228"/>
      <c r="AO31" s="233"/>
      <c r="AP31" s="29"/>
      <c r="AQ31" s="33"/>
      <c r="BE31" s="235"/>
    </row>
    <row r="32" spans="2:57" s="6" customFormat="1" ht="7.5" customHeight="1">
      <c r="B32" s="20"/>
      <c r="AQ32" s="23"/>
      <c r="BE32" s="235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44" s="6" customFormat="1" ht="37.5" customHeight="1">
      <c r="B38" s="20"/>
      <c r="C38" s="234" t="s">
        <v>46</v>
      </c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0"/>
    </row>
    <row r="39" spans="2:44" s="6" customFormat="1" ht="7.5" customHeight="1">
      <c r="B39" s="20"/>
      <c r="AR39" s="20"/>
    </row>
    <row r="40" spans="2:44" s="14" customFormat="1" ht="27" customHeight="1">
      <c r="B40" s="39"/>
      <c r="C40" s="14" t="s">
        <v>15</v>
      </c>
      <c r="L40" s="236" t="str">
        <f>$K$6</f>
        <v>REKONSTRUKCE KUCHYNĚ MINISTERSTVA FINANCÍ ČR</v>
      </c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R40" s="39"/>
    </row>
    <row r="41" spans="2:44" s="6" customFormat="1" ht="7.5" customHeight="1">
      <c r="B41" s="20"/>
      <c r="AR41" s="20"/>
    </row>
    <row r="42" spans="2:44" s="6" customFormat="1" ht="15.75" customHeight="1">
      <c r="B42" s="20"/>
      <c r="C42" s="15" t="s">
        <v>18</v>
      </c>
      <c r="L42" s="40" t="str">
        <f>IF($K$8="","",$K$8)</f>
        <v>LETENSKÁ 15, 118 10 PRAHA 1</v>
      </c>
      <c r="AI42" s="15" t="s">
        <v>20</v>
      </c>
      <c r="AM42" s="41" t="str">
        <f>IF($AN$8="","",$AN$8)</f>
        <v>21.05.2015</v>
      </c>
      <c r="AR42" s="20"/>
    </row>
    <row r="43" spans="2:44" s="6" customFormat="1" ht="7.5" customHeight="1">
      <c r="B43" s="20"/>
      <c r="AR43" s="20"/>
    </row>
    <row r="44" spans="2:56" s="6" customFormat="1" ht="18.75" customHeight="1">
      <c r="B44" s="20"/>
      <c r="C44" s="15" t="s">
        <v>24</v>
      </c>
      <c r="L44" s="16" t="str">
        <f>IF($E$11="","",$E$11)</f>
        <v>Ministerstvo financí ČR</v>
      </c>
      <c r="AI44" s="15" t="s">
        <v>30</v>
      </c>
      <c r="AM44" s="237" t="str">
        <f>IF($E$17="","",$E$17)</f>
        <v>QUADRA PROJECT s.r.o.</v>
      </c>
      <c r="AN44" s="235"/>
      <c r="AO44" s="235"/>
      <c r="AP44" s="235"/>
      <c r="AR44" s="20"/>
      <c r="AS44" s="238" t="s">
        <v>47</v>
      </c>
      <c r="AT44" s="239"/>
      <c r="AU44" s="42"/>
      <c r="AV44" s="42"/>
      <c r="AW44" s="42"/>
      <c r="AX44" s="42"/>
      <c r="AY44" s="42"/>
      <c r="AZ44" s="42"/>
      <c r="BA44" s="42"/>
      <c r="BB44" s="42"/>
      <c r="BC44" s="42"/>
      <c r="BD44" s="43"/>
    </row>
    <row r="45" spans="2:56" s="6" customFormat="1" ht="15.75" customHeight="1">
      <c r="B45" s="20"/>
      <c r="C45" s="15" t="s">
        <v>28</v>
      </c>
      <c r="L45" s="16">
        <f>IF($E$14="Vyplň údaj","",$E$14)</f>
      </c>
      <c r="AR45" s="20"/>
      <c r="AS45" s="240"/>
      <c r="AT45" s="235"/>
      <c r="BD45" s="45"/>
    </row>
    <row r="46" spans="2:56" s="6" customFormat="1" ht="12" customHeight="1">
      <c r="B46" s="20"/>
      <c r="AR46" s="20"/>
      <c r="AS46" s="240"/>
      <c r="AT46" s="235"/>
      <c r="BD46" s="45"/>
    </row>
    <row r="47" spans="2:57" s="6" customFormat="1" ht="30" customHeight="1">
      <c r="B47" s="20"/>
      <c r="C47" s="227" t="s">
        <v>48</v>
      </c>
      <c r="D47" s="228"/>
      <c r="E47" s="228"/>
      <c r="F47" s="228"/>
      <c r="G47" s="228"/>
      <c r="H47" s="31"/>
      <c r="I47" s="229" t="s">
        <v>49</v>
      </c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30" t="s">
        <v>50</v>
      </c>
      <c r="AH47" s="228"/>
      <c r="AI47" s="228"/>
      <c r="AJ47" s="228"/>
      <c r="AK47" s="228"/>
      <c r="AL47" s="228"/>
      <c r="AM47" s="228"/>
      <c r="AN47" s="229" t="s">
        <v>51</v>
      </c>
      <c r="AO47" s="228"/>
      <c r="AP47" s="228"/>
      <c r="AQ47" s="46" t="s">
        <v>52</v>
      </c>
      <c r="AR47" s="20"/>
      <c r="AS47" s="47" t="s">
        <v>53</v>
      </c>
      <c r="AT47" s="48" t="s">
        <v>54</v>
      </c>
      <c r="AU47" s="48" t="s">
        <v>55</v>
      </c>
      <c r="AV47" s="48" t="s">
        <v>56</v>
      </c>
      <c r="AW47" s="48" t="s">
        <v>57</v>
      </c>
      <c r="AX47" s="48" t="s">
        <v>58</v>
      </c>
      <c r="AY47" s="48" t="s">
        <v>59</v>
      </c>
      <c r="AZ47" s="48" t="s">
        <v>60</v>
      </c>
      <c r="BA47" s="48" t="s">
        <v>61</v>
      </c>
      <c r="BB47" s="48" t="s">
        <v>62</v>
      </c>
      <c r="BC47" s="48" t="s">
        <v>63</v>
      </c>
      <c r="BD47" s="49" t="s">
        <v>64</v>
      </c>
      <c r="BE47" s="50"/>
    </row>
    <row r="48" spans="2:56" s="6" customFormat="1" ht="12" customHeight="1">
      <c r="B48" s="20"/>
      <c r="AR48" s="20"/>
      <c r="AS48" s="51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</row>
    <row r="49" spans="2:90" s="14" customFormat="1" ht="33" customHeight="1">
      <c r="B49" s="39"/>
      <c r="C49" s="52" t="s">
        <v>65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225">
        <f>ROUNDUP(SUM($AG$50:$AG$55),2)</f>
        <v>0</v>
      </c>
      <c r="AH49" s="226"/>
      <c r="AI49" s="226"/>
      <c r="AJ49" s="226"/>
      <c r="AK49" s="226"/>
      <c r="AL49" s="226"/>
      <c r="AM49" s="226"/>
      <c r="AN49" s="225">
        <f>ROUNDUP(SUM($AG$49,$AT$49),2)</f>
        <v>0</v>
      </c>
      <c r="AO49" s="226"/>
      <c r="AP49" s="226"/>
      <c r="AQ49" s="53"/>
      <c r="AR49" s="39"/>
      <c r="AS49" s="54">
        <f>ROUNDUP(SUM($AS$50:$AS$55),2)</f>
        <v>0</v>
      </c>
      <c r="AT49" s="55">
        <f>ROUNDUP(SUM($AV$49:$AW$49),1)</f>
        <v>0</v>
      </c>
      <c r="AU49" s="56">
        <f>ROUNDUP(SUM($AU$50:$AU$55),5)</f>
        <v>0</v>
      </c>
      <c r="AV49" s="55">
        <f>ROUNDUP($AZ$49*$L$25,2)</f>
        <v>0</v>
      </c>
      <c r="AW49" s="55">
        <f>ROUNDUP($BA$49*$L$26,2)</f>
        <v>0</v>
      </c>
      <c r="AX49" s="55">
        <f>ROUNDUP($BB$49*$L$25,2)</f>
        <v>0</v>
      </c>
      <c r="AY49" s="55">
        <f>ROUNDUP($BC$49*$L$26,2)</f>
        <v>0</v>
      </c>
      <c r="AZ49" s="55">
        <f>ROUNDUP(SUM($AZ$50:$AZ$55),2)</f>
        <v>0</v>
      </c>
      <c r="BA49" s="55">
        <f>ROUNDUP(SUM($BA$50:$BA$55),2)</f>
        <v>0</v>
      </c>
      <c r="BB49" s="55">
        <f>ROUNDUP(SUM($BB$50:$BB$55),2)</f>
        <v>0</v>
      </c>
      <c r="BC49" s="55">
        <f>ROUNDUP(SUM($BC$50:$BC$55),2)</f>
        <v>0</v>
      </c>
      <c r="BD49" s="57">
        <f>ROUNDUP(SUM($BD$50:$BD$55),2)</f>
        <v>0</v>
      </c>
      <c r="BS49" s="14" t="s">
        <v>66</v>
      </c>
      <c r="BT49" s="14" t="s">
        <v>67</v>
      </c>
      <c r="BU49" s="58" t="s">
        <v>68</v>
      </c>
      <c r="BV49" s="14" t="s">
        <v>69</v>
      </c>
      <c r="BW49" s="14" t="s">
        <v>4</v>
      </c>
      <c r="BX49" s="14" t="s">
        <v>70</v>
      </c>
      <c r="CL49" s="14" t="s">
        <v>71</v>
      </c>
    </row>
    <row r="50" spans="1:91" s="59" customFormat="1" ht="28.5" customHeight="1">
      <c r="A50" s="140" t="s">
        <v>941</v>
      </c>
      <c r="B50" s="60"/>
      <c r="C50" s="61"/>
      <c r="D50" s="223" t="s">
        <v>72</v>
      </c>
      <c r="E50" s="224"/>
      <c r="F50" s="224"/>
      <c r="G50" s="224"/>
      <c r="H50" s="224"/>
      <c r="I50" s="61"/>
      <c r="J50" s="223" t="s">
        <v>73</v>
      </c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1">
        <f>'00 - VEDLEJŠÍ ROZPOČTOVÉ ...'!$M$25</f>
        <v>0</v>
      </c>
      <c r="AH50" s="222"/>
      <c r="AI50" s="222"/>
      <c r="AJ50" s="222"/>
      <c r="AK50" s="222"/>
      <c r="AL50" s="222"/>
      <c r="AM50" s="222"/>
      <c r="AN50" s="221">
        <f>ROUNDUP(SUM($AG$50,$AT$50),2)</f>
        <v>0</v>
      </c>
      <c r="AO50" s="222"/>
      <c r="AP50" s="222"/>
      <c r="AQ50" s="62" t="s">
        <v>74</v>
      </c>
      <c r="AR50" s="60"/>
      <c r="AS50" s="63">
        <v>0</v>
      </c>
      <c r="AT50" s="64">
        <f>ROUNDUP(SUM($AV$50:$AW$50),1)</f>
        <v>0</v>
      </c>
      <c r="AU50" s="65">
        <f>'00 - VEDLEJŠÍ ROZPOČTOVÉ ...'!$V$71</f>
        <v>0</v>
      </c>
      <c r="AV50" s="64">
        <f>'00 - VEDLEJŠÍ ROZPOČTOVÉ ...'!$M$27</f>
        <v>0</v>
      </c>
      <c r="AW50" s="64">
        <f>'00 - VEDLEJŠÍ ROZPOČTOVÉ ...'!$M$28</f>
        <v>0</v>
      </c>
      <c r="AX50" s="64">
        <f>'00 - VEDLEJŠÍ ROZPOČTOVÉ ...'!$M$29</f>
        <v>0</v>
      </c>
      <c r="AY50" s="64">
        <f>'00 - VEDLEJŠÍ ROZPOČTOVÉ ...'!$M$30</f>
        <v>0</v>
      </c>
      <c r="AZ50" s="64">
        <f>'00 - VEDLEJŠÍ ROZPOČTOVÉ ...'!$H$27</f>
        <v>0</v>
      </c>
      <c r="BA50" s="64">
        <f>'00 - VEDLEJŠÍ ROZPOČTOVÉ ...'!$H$28</f>
        <v>0</v>
      </c>
      <c r="BB50" s="64">
        <f>'00 - VEDLEJŠÍ ROZPOČTOVÉ ...'!$H$29</f>
        <v>0</v>
      </c>
      <c r="BC50" s="64">
        <f>'00 - VEDLEJŠÍ ROZPOČTOVÉ ...'!$H$30</f>
        <v>0</v>
      </c>
      <c r="BD50" s="66">
        <f>'00 - VEDLEJŠÍ ROZPOČTOVÉ ...'!$H$31</f>
        <v>0</v>
      </c>
      <c r="BT50" s="59" t="s">
        <v>17</v>
      </c>
      <c r="BV50" s="59" t="s">
        <v>69</v>
      </c>
      <c r="BW50" s="59" t="s">
        <v>75</v>
      </c>
      <c r="BX50" s="59" t="s">
        <v>4</v>
      </c>
      <c r="CL50" s="59" t="s">
        <v>71</v>
      </c>
      <c r="CM50" s="59" t="s">
        <v>76</v>
      </c>
    </row>
    <row r="51" spans="1:91" s="59" customFormat="1" ht="28.5" customHeight="1">
      <c r="A51" s="140" t="s">
        <v>941</v>
      </c>
      <c r="B51" s="60"/>
      <c r="C51" s="61"/>
      <c r="D51" s="223" t="s">
        <v>77</v>
      </c>
      <c r="E51" s="224"/>
      <c r="F51" s="224"/>
      <c r="G51" s="224"/>
      <c r="H51" s="224"/>
      <c r="I51" s="61"/>
      <c r="J51" s="223" t="s">
        <v>78</v>
      </c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1">
        <f>'01 - BOURACÍ PRÁCE'!$M$25</f>
        <v>0</v>
      </c>
      <c r="AH51" s="222"/>
      <c r="AI51" s="222"/>
      <c r="AJ51" s="222"/>
      <c r="AK51" s="222"/>
      <c r="AL51" s="222"/>
      <c r="AM51" s="222"/>
      <c r="AN51" s="221">
        <f>ROUNDUP(SUM($AG$51,$AT$51),2)</f>
        <v>0</v>
      </c>
      <c r="AO51" s="222"/>
      <c r="AP51" s="222"/>
      <c r="AQ51" s="62" t="s">
        <v>74</v>
      </c>
      <c r="AR51" s="60"/>
      <c r="AS51" s="63">
        <v>0</v>
      </c>
      <c r="AT51" s="64">
        <f>ROUNDUP(SUM($AV$51:$AW$51),1)</f>
        <v>0</v>
      </c>
      <c r="AU51" s="65">
        <f>'01 - BOURACÍ PRÁCE'!$V$75</f>
        <v>0</v>
      </c>
      <c r="AV51" s="64">
        <f>'01 - BOURACÍ PRÁCE'!$M$27</f>
        <v>0</v>
      </c>
      <c r="AW51" s="64">
        <f>'01 - BOURACÍ PRÁCE'!$M$28</f>
        <v>0</v>
      </c>
      <c r="AX51" s="64">
        <f>'01 - BOURACÍ PRÁCE'!$M$29</f>
        <v>0</v>
      </c>
      <c r="AY51" s="64">
        <f>'01 - BOURACÍ PRÁCE'!$M$30</f>
        <v>0</v>
      </c>
      <c r="AZ51" s="64">
        <f>'01 - BOURACÍ PRÁCE'!$H$27</f>
        <v>0</v>
      </c>
      <c r="BA51" s="64">
        <f>'01 - BOURACÍ PRÁCE'!$H$28</f>
        <v>0</v>
      </c>
      <c r="BB51" s="64">
        <f>'01 - BOURACÍ PRÁCE'!$H$29</f>
        <v>0</v>
      </c>
      <c r="BC51" s="64">
        <f>'01 - BOURACÍ PRÁCE'!$H$30</f>
        <v>0</v>
      </c>
      <c r="BD51" s="66">
        <f>'01 - BOURACÍ PRÁCE'!$H$31</f>
        <v>0</v>
      </c>
      <c r="BT51" s="59" t="s">
        <v>17</v>
      </c>
      <c r="BV51" s="59" t="s">
        <v>69</v>
      </c>
      <c r="BW51" s="59" t="s">
        <v>79</v>
      </c>
      <c r="BX51" s="59" t="s">
        <v>4</v>
      </c>
      <c r="CL51" s="59" t="s">
        <v>71</v>
      </c>
      <c r="CM51" s="59" t="s">
        <v>76</v>
      </c>
    </row>
    <row r="52" spans="1:91" s="59" customFormat="1" ht="28.5" customHeight="1">
      <c r="A52" s="140" t="s">
        <v>941</v>
      </c>
      <c r="B52" s="60"/>
      <c r="C52" s="61"/>
      <c r="D52" s="223" t="s">
        <v>80</v>
      </c>
      <c r="E52" s="224"/>
      <c r="F52" s="224"/>
      <c r="G52" s="224"/>
      <c r="H52" s="224"/>
      <c r="I52" s="61"/>
      <c r="J52" s="223" t="s">
        <v>81</v>
      </c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1">
        <f>'02 - STAVEBNÍ PRÁCE'!$M$25</f>
        <v>0</v>
      </c>
      <c r="AH52" s="222"/>
      <c r="AI52" s="222"/>
      <c r="AJ52" s="222"/>
      <c r="AK52" s="222"/>
      <c r="AL52" s="222"/>
      <c r="AM52" s="222"/>
      <c r="AN52" s="221">
        <f>ROUNDUP(SUM($AG$52,$AT$52),2)</f>
        <v>0</v>
      </c>
      <c r="AO52" s="222"/>
      <c r="AP52" s="222"/>
      <c r="AQ52" s="62" t="s">
        <v>74</v>
      </c>
      <c r="AR52" s="60"/>
      <c r="AS52" s="63">
        <v>0</v>
      </c>
      <c r="AT52" s="64">
        <f>ROUNDUP(SUM($AV$52:$AW$52),1)</f>
        <v>0</v>
      </c>
      <c r="AU52" s="65">
        <f>'02 - STAVEBNÍ PRÁCE'!$V$82</f>
        <v>0</v>
      </c>
      <c r="AV52" s="64">
        <f>'02 - STAVEBNÍ PRÁCE'!$M$27</f>
        <v>0</v>
      </c>
      <c r="AW52" s="64">
        <f>'02 - STAVEBNÍ PRÁCE'!$M$28</f>
        <v>0</v>
      </c>
      <c r="AX52" s="64">
        <f>'02 - STAVEBNÍ PRÁCE'!$M$29</f>
        <v>0</v>
      </c>
      <c r="AY52" s="64">
        <f>'02 - STAVEBNÍ PRÁCE'!$M$30</f>
        <v>0</v>
      </c>
      <c r="AZ52" s="64">
        <f>'02 - STAVEBNÍ PRÁCE'!$H$27</f>
        <v>0</v>
      </c>
      <c r="BA52" s="64">
        <f>'02 - STAVEBNÍ PRÁCE'!$H$28</f>
        <v>0</v>
      </c>
      <c r="BB52" s="64">
        <f>'02 - STAVEBNÍ PRÁCE'!$H$29</f>
        <v>0</v>
      </c>
      <c r="BC52" s="64">
        <f>'02 - STAVEBNÍ PRÁCE'!$H$30</f>
        <v>0</v>
      </c>
      <c r="BD52" s="66">
        <f>'02 - STAVEBNÍ PRÁCE'!$H$31</f>
        <v>0</v>
      </c>
      <c r="BT52" s="59" t="s">
        <v>17</v>
      </c>
      <c r="BV52" s="59" t="s">
        <v>69</v>
      </c>
      <c r="BW52" s="59" t="s">
        <v>82</v>
      </c>
      <c r="BX52" s="59" t="s">
        <v>4</v>
      </c>
      <c r="CL52" s="59" t="s">
        <v>71</v>
      </c>
      <c r="CM52" s="59" t="s">
        <v>76</v>
      </c>
    </row>
    <row r="53" spans="1:91" s="59" customFormat="1" ht="28.5" customHeight="1">
      <c r="A53" s="140" t="s">
        <v>941</v>
      </c>
      <c r="B53" s="60"/>
      <c r="C53" s="61"/>
      <c r="D53" s="223" t="s">
        <v>83</v>
      </c>
      <c r="E53" s="224"/>
      <c r="F53" s="224"/>
      <c r="G53" s="224"/>
      <c r="H53" s="224"/>
      <c r="I53" s="61"/>
      <c r="J53" s="223" t="s">
        <v>84</v>
      </c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1">
        <f>'03 - ZDRAVOTNĚ TECHNICKÉ ...'!$M$25</f>
        <v>0</v>
      </c>
      <c r="AH53" s="222"/>
      <c r="AI53" s="222"/>
      <c r="AJ53" s="222"/>
      <c r="AK53" s="222"/>
      <c r="AL53" s="222"/>
      <c r="AM53" s="222"/>
      <c r="AN53" s="221">
        <f>ROUNDUP(SUM($AG$53,$AT$53),2)</f>
        <v>0</v>
      </c>
      <c r="AO53" s="222"/>
      <c r="AP53" s="222"/>
      <c r="AQ53" s="62" t="s">
        <v>74</v>
      </c>
      <c r="AR53" s="60"/>
      <c r="AS53" s="63">
        <v>0</v>
      </c>
      <c r="AT53" s="64">
        <f>ROUNDUP(SUM($AV$53:$AW$53),1)</f>
        <v>0</v>
      </c>
      <c r="AU53" s="65">
        <f>'03 - ZDRAVOTNĚ TECHNICKÉ ...'!$V$75</f>
        <v>0</v>
      </c>
      <c r="AV53" s="64">
        <f>'03 - ZDRAVOTNĚ TECHNICKÉ ...'!$M$27</f>
        <v>0</v>
      </c>
      <c r="AW53" s="64">
        <f>'03 - ZDRAVOTNĚ TECHNICKÉ ...'!$M$28</f>
        <v>0</v>
      </c>
      <c r="AX53" s="64">
        <f>'03 - ZDRAVOTNĚ TECHNICKÉ ...'!$M$29</f>
        <v>0</v>
      </c>
      <c r="AY53" s="64">
        <f>'03 - ZDRAVOTNĚ TECHNICKÉ ...'!$M$30</f>
        <v>0</v>
      </c>
      <c r="AZ53" s="64">
        <f>'03 - ZDRAVOTNĚ TECHNICKÉ ...'!$H$27</f>
        <v>0</v>
      </c>
      <c r="BA53" s="64">
        <f>'03 - ZDRAVOTNĚ TECHNICKÉ ...'!$H$28</f>
        <v>0</v>
      </c>
      <c r="BB53" s="64">
        <f>'03 - ZDRAVOTNĚ TECHNICKÉ ...'!$H$29</f>
        <v>0</v>
      </c>
      <c r="BC53" s="64">
        <f>'03 - ZDRAVOTNĚ TECHNICKÉ ...'!$H$30</f>
        <v>0</v>
      </c>
      <c r="BD53" s="66">
        <f>'03 - ZDRAVOTNĚ TECHNICKÉ ...'!$H$31</f>
        <v>0</v>
      </c>
      <c r="BT53" s="59" t="s">
        <v>17</v>
      </c>
      <c r="BV53" s="59" t="s">
        <v>69</v>
      </c>
      <c r="BW53" s="59" t="s">
        <v>85</v>
      </c>
      <c r="BX53" s="59" t="s">
        <v>4</v>
      </c>
      <c r="CL53" s="59" t="s">
        <v>71</v>
      </c>
      <c r="CM53" s="59" t="s">
        <v>76</v>
      </c>
    </row>
    <row r="54" spans="1:91" s="59" customFormat="1" ht="28.5" customHeight="1">
      <c r="A54" s="140" t="s">
        <v>941</v>
      </c>
      <c r="B54" s="60"/>
      <c r="C54" s="61"/>
      <c r="D54" s="223" t="s">
        <v>86</v>
      </c>
      <c r="E54" s="224"/>
      <c r="F54" s="224"/>
      <c r="G54" s="224"/>
      <c r="H54" s="224"/>
      <c r="I54" s="61"/>
      <c r="J54" s="223" t="s">
        <v>87</v>
      </c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1">
        <f>'04 - VYTÁPĚNÍ'!$M$25</f>
        <v>0</v>
      </c>
      <c r="AH54" s="222"/>
      <c r="AI54" s="222"/>
      <c r="AJ54" s="222"/>
      <c r="AK54" s="222"/>
      <c r="AL54" s="222"/>
      <c r="AM54" s="222"/>
      <c r="AN54" s="221">
        <f>ROUNDUP(SUM($AG$54,$AT$54),2)</f>
        <v>0</v>
      </c>
      <c r="AO54" s="222"/>
      <c r="AP54" s="222"/>
      <c r="AQ54" s="62" t="s">
        <v>74</v>
      </c>
      <c r="AR54" s="60"/>
      <c r="AS54" s="63">
        <v>0</v>
      </c>
      <c r="AT54" s="64">
        <f>ROUNDUP(SUM($AV$54:$AW$54),1)</f>
        <v>0</v>
      </c>
      <c r="AU54" s="65">
        <f>'04 - VYTÁPĚNÍ'!$V$73</f>
        <v>0</v>
      </c>
      <c r="AV54" s="64">
        <f>'04 - VYTÁPĚNÍ'!$M$27</f>
        <v>0</v>
      </c>
      <c r="AW54" s="64">
        <f>'04 - VYTÁPĚNÍ'!$M$28</f>
        <v>0</v>
      </c>
      <c r="AX54" s="64">
        <f>'04 - VYTÁPĚNÍ'!$M$29</f>
        <v>0</v>
      </c>
      <c r="AY54" s="64">
        <f>'04 - VYTÁPĚNÍ'!$M$30</f>
        <v>0</v>
      </c>
      <c r="AZ54" s="64">
        <f>'04 - VYTÁPĚNÍ'!$H$27</f>
        <v>0</v>
      </c>
      <c r="BA54" s="64">
        <f>'04 - VYTÁPĚNÍ'!$H$28</f>
        <v>0</v>
      </c>
      <c r="BB54" s="64">
        <f>'04 - VYTÁPĚNÍ'!$H$29</f>
        <v>0</v>
      </c>
      <c r="BC54" s="64">
        <f>'04 - VYTÁPĚNÍ'!$H$30</f>
        <v>0</v>
      </c>
      <c r="BD54" s="66">
        <f>'04 - VYTÁPĚNÍ'!$H$31</f>
        <v>0</v>
      </c>
      <c r="BT54" s="59" t="s">
        <v>17</v>
      </c>
      <c r="BV54" s="59" t="s">
        <v>69</v>
      </c>
      <c r="BW54" s="59" t="s">
        <v>88</v>
      </c>
      <c r="BX54" s="59" t="s">
        <v>4</v>
      </c>
      <c r="CL54" s="59" t="s">
        <v>71</v>
      </c>
      <c r="CM54" s="59" t="s">
        <v>76</v>
      </c>
    </row>
    <row r="55" spans="1:91" s="59" customFormat="1" ht="28.5" customHeight="1">
      <c r="A55" s="140" t="s">
        <v>941</v>
      </c>
      <c r="B55" s="60"/>
      <c r="C55" s="61"/>
      <c r="D55" s="223" t="s">
        <v>89</v>
      </c>
      <c r="E55" s="224"/>
      <c r="F55" s="224"/>
      <c r="G55" s="224"/>
      <c r="H55" s="224"/>
      <c r="I55" s="61"/>
      <c r="J55" s="223" t="s">
        <v>90</v>
      </c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1">
        <f>'05 - ELEKTROINSTALACE'!$M$25</f>
        <v>0</v>
      </c>
      <c r="AH55" s="222"/>
      <c r="AI55" s="222"/>
      <c r="AJ55" s="222"/>
      <c r="AK55" s="222"/>
      <c r="AL55" s="222"/>
      <c r="AM55" s="222"/>
      <c r="AN55" s="221">
        <f>ROUNDUP(SUM($AG$55,$AT$55),2)</f>
        <v>0</v>
      </c>
      <c r="AO55" s="222"/>
      <c r="AP55" s="222"/>
      <c r="AQ55" s="62" t="s">
        <v>74</v>
      </c>
      <c r="AR55" s="60"/>
      <c r="AS55" s="67">
        <v>0</v>
      </c>
      <c r="AT55" s="68">
        <f>ROUNDUP(SUM($AV$55:$AW$55),1)</f>
        <v>0</v>
      </c>
      <c r="AU55" s="69">
        <f>'05 - ELEKTROINSTALACE'!$V$77</f>
        <v>0</v>
      </c>
      <c r="AV55" s="68">
        <f>'05 - ELEKTROINSTALACE'!$M$27</f>
        <v>0</v>
      </c>
      <c r="AW55" s="68">
        <f>'05 - ELEKTROINSTALACE'!$M$28</f>
        <v>0</v>
      </c>
      <c r="AX55" s="68">
        <f>'05 - ELEKTROINSTALACE'!$M$29</f>
        <v>0</v>
      </c>
      <c r="AY55" s="68">
        <f>'05 - ELEKTROINSTALACE'!$M$30</f>
        <v>0</v>
      </c>
      <c r="AZ55" s="68">
        <f>'05 - ELEKTROINSTALACE'!$H$27</f>
        <v>0</v>
      </c>
      <c r="BA55" s="68">
        <f>'05 - ELEKTROINSTALACE'!$H$28</f>
        <v>0</v>
      </c>
      <c r="BB55" s="68">
        <f>'05 - ELEKTROINSTALACE'!$H$29</f>
        <v>0</v>
      </c>
      <c r="BC55" s="68">
        <f>'05 - ELEKTROINSTALACE'!$H$30</f>
        <v>0</v>
      </c>
      <c r="BD55" s="70">
        <f>'05 - ELEKTROINSTALACE'!$H$31</f>
        <v>0</v>
      </c>
      <c r="BT55" s="59" t="s">
        <v>17</v>
      </c>
      <c r="BV55" s="59" t="s">
        <v>69</v>
      </c>
      <c r="BW55" s="59" t="s">
        <v>91</v>
      </c>
      <c r="BX55" s="59" t="s">
        <v>4</v>
      </c>
      <c r="CL55" s="59" t="s">
        <v>71</v>
      </c>
      <c r="CM55" s="59" t="s">
        <v>76</v>
      </c>
    </row>
    <row r="56" spans="2:90" s="14" customFormat="1" ht="33" customHeight="1">
      <c r="B56" s="39"/>
      <c r="C56" s="52" t="s">
        <v>1105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225">
        <f>AG57</f>
        <v>0</v>
      </c>
      <c r="AH56" s="226"/>
      <c r="AI56" s="226"/>
      <c r="AJ56" s="226"/>
      <c r="AK56" s="226"/>
      <c r="AL56" s="226"/>
      <c r="AM56" s="226"/>
      <c r="AN56" s="225">
        <f>AN57</f>
        <v>0</v>
      </c>
      <c r="AO56" s="226"/>
      <c r="AP56" s="226"/>
      <c r="AQ56" s="53"/>
      <c r="AR56" s="39"/>
      <c r="AS56" s="54">
        <f>ROUNDUP(SUM($AS$50:$AS$53),2)</f>
        <v>0</v>
      </c>
      <c r="AT56" s="55">
        <f>ROUNDUP(SUM($AV$49:$AW$49),1)</f>
        <v>0</v>
      </c>
      <c r="AU56" s="56">
        <f>ROUNDUP(SUM($AU$50:$AU$53),5)</f>
        <v>0</v>
      </c>
      <c r="AV56" s="55">
        <f>ROUNDUP($AZ$49*$L$25,2)</f>
        <v>0</v>
      </c>
      <c r="AW56" s="55">
        <f>ROUNDUP($BA$49*$L$26,2)</f>
        <v>0</v>
      </c>
      <c r="AX56" s="55">
        <f>ROUNDUP($BB$49*$L$25,2)</f>
        <v>0</v>
      </c>
      <c r="AY56" s="55">
        <f>ROUNDUP($BC$49*$L$26,2)</f>
        <v>0</v>
      </c>
      <c r="AZ56" s="55">
        <f>ROUNDUP(SUM($AZ$50:$AZ$53),2)</f>
        <v>0</v>
      </c>
      <c r="BA56" s="55">
        <f>ROUNDUP(SUM($BA$50:$BA$53),2)</f>
        <v>0</v>
      </c>
      <c r="BB56" s="55">
        <f>ROUNDUP(SUM($BB$50:$BB$53),2)</f>
        <v>0</v>
      </c>
      <c r="BC56" s="55">
        <f>ROUNDUP(SUM($BC$50:$BC$53),2)</f>
        <v>0</v>
      </c>
      <c r="BD56" s="57">
        <f>ROUNDUP(SUM($BD$50:$BD$53),2)</f>
        <v>0</v>
      </c>
      <c r="BS56" s="14" t="s">
        <v>66</v>
      </c>
      <c r="BT56" s="14" t="s">
        <v>67</v>
      </c>
      <c r="BU56" s="58" t="s">
        <v>68</v>
      </c>
      <c r="BV56" s="14" t="s">
        <v>69</v>
      </c>
      <c r="BW56" s="14" t="s">
        <v>1106</v>
      </c>
      <c r="BX56" s="14" t="s">
        <v>70</v>
      </c>
      <c r="CL56" s="14" t="s">
        <v>1107</v>
      </c>
    </row>
    <row r="57" spans="1:76" s="172" customFormat="1" ht="28.5" customHeight="1">
      <c r="A57" s="140" t="s">
        <v>941</v>
      </c>
      <c r="B57" s="294"/>
      <c r="C57" s="295"/>
      <c r="D57" s="296"/>
      <c r="E57" s="297"/>
      <c r="F57" s="297"/>
      <c r="G57" s="297"/>
      <c r="H57" s="297"/>
      <c r="I57" s="295"/>
      <c r="J57" s="296" t="s">
        <v>1108</v>
      </c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8">
        <f>AG49*5%</f>
        <v>0</v>
      </c>
      <c r="AH57" s="299"/>
      <c r="AI57" s="299"/>
      <c r="AJ57" s="299"/>
      <c r="AK57" s="299"/>
      <c r="AL57" s="299"/>
      <c r="AM57" s="299"/>
      <c r="AN57" s="298">
        <f>AG57*1.21</f>
        <v>0</v>
      </c>
      <c r="AO57" s="299"/>
      <c r="AP57" s="299"/>
      <c r="AQ57" s="300"/>
      <c r="AS57" s="301">
        <f>'[1]00 - VEDLEJŠÍ A OSTATNÍ N...'!$M$25</f>
        <v>0</v>
      </c>
      <c r="AT57" s="302">
        <f>ROUNDUP(SUM($AV$89:$AW$89),1)</f>
        <v>0</v>
      </c>
      <c r="AU57" s="303">
        <f>'[1]00 - VEDLEJŠÍ A OSTATNÍ N...'!$W$111</f>
        <v>0</v>
      </c>
      <c r="AV57" s="302">
        <f>'[1]00 - VEDLEJŠÍ A OSTATNÍ N...'!$M$29</f>
        <v>253680</v>
      </c>
      <c r="AW57" s="302">
        <f>'[1]00 - VEDLEJŠÍ A OSTATNÍ N...'!$M$30</f>
        <v>0</v>
      </c>
      <c r="AX57" s="302">
        <f>'[1]00 - VEDLEJŠÍ A OSTATNÍ N...'!$M$31</f>
        <v>0</v>
      </c>
      <c r="AY57" s="302">
        <f>'[1]00 - VEDLEJŠÍ A OSTATNÍ N...'!$M$32</f>
        <v>0</v>
      </c>
      <c r="AZ57" s="302">
        <f>'[1]00 - VEDLEJŠÍ A OSTATNÍ N...'!$H$29</f>
        <v>1208000</v>
      </c>
      <c r="BA57" s="302">
        <f>'[1]00 - VEDLEJŠÍ A OSTATNÍ N...'!$H$30</f>
        <v>0</v>
      </c>
      <c r="BB57" s="302">
        <f>'[1]00 - VEDLEJŠÍ A OSTATNÍ N...'!$H$31</f>
        <v>0</v>
      </c>
      <c r="BC57" s="302">
        <f>'[1]00 - VEDLEJŠÍ A OSTATNÍ N...'!$H$32</f>
        <v>0</v>
      </c>
      <c r="BD57" s="304">
        <f>'[1]00 - VEDLEJŠÍ A OSTATNÍ N...'!$H$33</f>
        <v>0</v>
      </c>
      <c r="BT57" s="172" t="s">
        <v>17</v>
      </c>
      <c r="BV57" s="172" t="s">
        <v>69</v>
      </c>
      <c r="BW57" s="172" t="s">
        <v>1109</v>
      </c>
      <c r="BX57" s="172" t="s">
        <v>1110</v>
      </c>
    </row>
    <row r="58" spans="2:44" s="6" customFormat="1" ht="7.5" customHeight="1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20"/>
    </row>
    <row r="59" spans="2:91" ht="231" customHeight="1">
      <c r="B59" s="305"/>
      <c r="C59" s="306" t="s">
        <v>1111</v>
      </c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8"/>
      <c r="AR59" s="1"/>
      <c r="CL59" s="1"/>
      <c r="CM59" s="1"/>
    </row>
  </sheetData>
  <sheetProtection/>
  <mergeCells count="66">
    <mergeCell ref="C59:AQ59"/>
    <mergeCell ref="AG56:AM56"/>
    <mergeCell ref="AN56:AP56"/>
    <mergeCell ref="D57:H57"/>
    <mergeCell ref="J57:AF57"/>
    <mergeCell ref="AG57:AM57"/>
    <mergeCell ref="AN57:AP5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S44:AT46"/>
    <mergeCell ref="L28:O28"/>
    <mergeCell ref="W28:AE28"/>
    <mergeCell ref="AK28:AO28"/>
    <mergeCell ref="L29:O29"/>
    <mergeCell ref="W29:AE29"/>
    <mergeCell ref="AK29:AO29"/>
    <mergeCell ref="AN47:AP47"/>
    <mergeCell ref="AN50:AP50"/>
    <mergeCell ref="AG50:AM50"/>
    <mergeCell ref="D50:H50"/>
    <mergeCell ref="J50:AF50"/>
    <mergeCell ref="X31:AB31"/>
    <mergeCell ref="AK31:AO31"/>
    <mergeCell ref="C38:AQ38"/>
    <mergeCell ref="L40:AO40"/>
    <mergeCell ref="AM44:AP44"/>
    <mergeCell ref="AG52:AM52"/>
    <mergeCell ref="D52:H52"/>
    <mergeCell ref="J52:AF52"/>
    <mergeCell ref="C47:G47"/>
    <mergeCell ref="I47:AF47"/>
    <mergeCell ref="AG47:AM47"/>
    <mergeCell ref="J53:AF53"/>
    <mergeCell ref="AN54:AP54"/>
    <mergeCell ref="AG54:AM54"/>
    <mergeCell ref="D54:H54"/>
    <mergeCell ref="J54:AF54"/>
    <mergeCell ref="AN51:AP51"/>
    <mergeCell ref="AG51:AM51"/>
    <mergeCell ref="D51:H51"/>
    <mergeCell ref="J51:AF51"/>
    <mergeCell ref="AN52:AP52"/>
    <mergeCell ref="AR2:BE2"/>
    <mergeCell ref="AN55:AP55"/>
    <mergeCell ref="AG55:AM55"/>
    <mergeCell ref="D55:H55"/>
    <mergeCell ref="J55:AF55"/>
    <mergeCell ref="AG49:AM49"/>
    <mergeCell ref="AN49:AP49"/>
    <mergeCell ref="AN53:AP53"/>
    <mergeCell ref="AG53:AM53"/>
    <mergeCell ref="D53:H53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00 - VEDLEJŠÍ ROZPOČTOVÉ ...'!C2" tooltip="00 - VEDLEJŠÍ ROZPOČTOVÉ ..." display="/"/>
    <hyperlink ref="A51" location="'01 - BOURACÍ PRÁCE'!C2" tooltip="01 - BOURACÍ PRÁCE" display="/"/>
    <hyperlink ref="A52" location="'02 - STAVEBNÍ PRÁCE'!C2" tooltip="02 - STAVEBNÍ PRÁCE" display="/"/>
    <hyperlink ref="A53" location="'03 - ZDRAVOTNĚ TECHNICKÉ ...'!C2" tooltip="03 - ZDRAVOTNĚ TECHNICKÉ ..." display="/"/>
    <hyperlink ref="A54" location="'04 - VYTÁPĚNÍ'!C2" tooltip="04 - VYTÁPĚNÍ" display="/"/>
    <hyperlink ref="A55" location="'05 - ELEKTROINSTALACE'!C2" tooltip="05 - ELEKTROINSTALACE" display="/"/>
    <hyperlink ref="A57" location="'00 - VEDLEJŠÍ A OSTATNÍ N...'!C2" tooltip="00 - VEDLEJŠÍ A OSTATNÍ N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view="pageBreakPreview" zoomScaleSheetLayoutView="100" zoomScalePageLayoutView="0" workbookViewId="0" topLeftCell="A1">
      <pane ySplit="1" topLeftCell="A38" activePane="bottomLeft" state="frozen"/>
      <selection pane="topLeft" activeCell="A1" sqref="A1"/>
      <selection pane="bottomLeft" activeCell="N72" sqref="N72:Q7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.5" style="2" customWidth="1"/>
    <col min="9" max="10" width="7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8.16015625" style="2" customWidth="1"/>
    <col min="19" max="19" width="29.66015625" style="2" hidden="1" customWidth="1"/>
    <col min="20" max="20" width="16.33203125" style="2" hidden="1" customWidth="1"/>
    <col min="21" max="21" width="12.33203125" style="2" hidden="1" customWidth="1"/>
    <col min="22" max="22" width="16.33203125" style="2" hidden="1" customWidth="1"/>
    <col min="23" max="23" width="12.16015625" style="2" hidden="1" customWidth="1"/>
    <col min="24" max="24" width="15" style="2" hidden="1" customWidth="1"/>
    <col min="25" max="25" width="11" style="2" hidden="1" customWidth="1"/>
    <col min="26" max="26" width="15" style="2" hidden="1" customWidth="1"/>
    <col min="27" max="27" width="16.33203125" style="2" hidden="1" customWidth="1"/>
    <col min="28" max="28" width="11" style="2" customWidth="1"/>
    <col min="29" max="29" width="15" style="2" customWidth="1"/>
    <col min="30" max="30" width="16.33203125" style="2" customWidth="1"/>
    <col min="31" max="42" width="10.5" style="1" customWidth="1"/>
    <col min="43" max="64" width="10.5" style="2" hidden="1" customWidth="1"/>
    <col min="65" max="16384" width="10.5" style="1" customWidth="1"/>
  </cols>
  <sheetData>
    <row r="1" spans="1:255" s="3" customFormat="1" ht="22.5" customHeight="1">
      <c r="A1" s="145"/>
      <c r="B1" s="142"/>
      <c r="C1" s="142"/>
      <c r="D1" s="143" t="s">
        <v>1</v>
      </c>
      <c r="E1" s="142"/>
      <c r="F1" s="144" t="s">
        <v>942</v>
      </c>
      <c r="G1" s="144"/>
      <c r="H1" s="253" t="s">
        <v>943</v>
      </c>
      <c r="I1" s="253"/>
      <c r="J1" s="253"/>
      <c r="K1" s="253"/>
      <c r="L1" s="144" t="s">
        <v>944</v>
      </c>
      <c r="M1" s="144"/>
      <c r="N1" s="142"/>
      <c r="O1" s="143" t="s">
        <v>92</v>
      </c>
      <c r="P1" s="142"/>
      <c r="Q1" s="142"/>
      <c r="R1" s="144" t="s">
        <v>945</v>
      </c>
      <c r="S1" s="144"/>
      <c r="T1" s="145"/>
      <c r="U1" s="14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3:45" s="2" customFormat="1" ht="37.5" customHeight="1">
      <c r="C2" s="244" t="s">
        <v>5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19" t="s">
        <v>6</v>
      </c>
      <c r="S2" s="220"/>
      <c r="T2" s="220"/>
      <c r="U2" s="220"/>
      <c r="V2" s="220"/>
      <c r="W2" s="220"/>
      <c r="X2" s="220"/>
      <c r="Y2" s="220"/>
      <c r="Z2" s="220"/>
      <c r="AA2" s="220"/>
      <c r="AB2" s="220"/>
      <c r="AS2" s="2" t="s">
        <v>75</v>
      </c>
    </row>
    <row r="3" spans="2:45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AS3" s="2" t="s">
        <v>76</v>
      </c>
    </row>
    <row r="4" spans="2:45" s="2" customFormat="1" ht="37.5" customHeight="1">
      <c r="B4" s="10"/>
      <c r="C4" s="234" t="s">
        <v>93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S4" s="12" t="s">
        <v>11</v>
      </c>
      <c r="AS4" s="2" t="s">
        <v>3</v>
      </c>
    </row>
    <row r="5" s="2" customFormat="1" ht="7.5" customHeight="1">
      <c r="B5" s="10"/>
    </row>
    <row r="6" spans="2:17" s="2" customFormat="1" ht="15.75" customHeight="1">
      <c r="B6" s="10"/>
      <c r="D6" s="15" t="s">
        <v>15</v>
      </c>
      <c r="F6" s="266" t="str">
        <f>'Rekapitulace stavby'!$K$6</f>
        <v>REKONSTRUKCE KUCHYNĚ MINISTERSTVA FINANCÍ ČR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</row>
    <row r="7" spans="2:17" s="6" customFormat="1" ht="18.75" customHeight="1">
      <c r="B7" s="20"/>
      <c r="D7" s="14" t="s">
        <v>94</v>
      </c>
      <c r="F7" s="236" t="s">
        <v>95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="6" customFormat="1" ht="14.25" customHeight="1">
      <c r="B8" s="20"/>
    </row>
    <row r="9" spans="2:6" s="6" customFormat="1" ht="15" customHeight="1">
      <c r="B9" s="20"/>
      <c r="D9" s="15" t="s">
        <v>96</v>
      </c>
      <c r="F9" s="16" t="s">
        <v>71</v>
      </c>
    </row>
    <row r="10" spans="2:16" s="6" customFormat="1" ht="15" customHeight="1">
      <c r="B10" s="20"/>
      <c r="D10" s="15" t="s">
        <v>18</v>
      </c>
      <c r="F10" s="16" t="s">
        <v>19</v>
      </c>
      <c r="M10" s="15" t="s">
        <v>20</v>
      </c>
      <c r="O10" s="258" t="str">
        <f>'Rekapitulace stavby'!$AN$8</f>
        <v>21.05.2015</v>
      </c>
      <c r="P10" s="235"/>
    </row>
    <row r="11" s="6" customFormat="1" ht="7.5" customHeight="1">
      <c r="B11" s="20"/>
    </row>
    <row r="12" spans="2:16" s="6" customFormat="1" ht="15" customHeight="1">
      <c r="B12" s="20"/>
      <c r="D12" s="15" t="s">
        <v>24</v>
      </c>
      <c r="M12" s="15" t="s">
        <v>25</v>
      </c>
      <c r="O12" s="237"/>
      <c r="P12" s="235"/>
    </row>
    <row r="13" spans="2:16" s="6" customFormat="1" ht="18.75" customHeight="1">
      <c r="B13" s="20"/>
      <c r="E13" s="16" t="s">
        <v>26</v>
      </c>
      <c r="M13" s="15" t="s">
        <v>27</v>
      </c>
      <c r="O13" s="237"/>
      <c r="P13" s="235"/>
    </row>
    <row r="14" s="6" customFormat="1" ht="7.5" customHeight="1">
      <c r="B14" s="20"/>
    </row>
    <row r="15" spans="2:16" s="6" customFormat="1" ht="15" customHeight="1">
      <c r="B15" s="20"/>
      <c r="D15" s="15" t="s">
        <v>28</v>
      </c>
      <c r="M15" s="15" t="s">
        <v>25</v>
      </c>
      <c r="O15" s="237" t="str">
        <f>IF('Rekapitulace stavby'!$AN$13="","",'Rekapitulace stavby'!$AN$13)</f>
        <v>Vyplň údaj</v>
      </c>
      <c r="P15" s="235"/>
    </row>
    <row r="16" spans="2:16" s="6" customFormat="1" ht="18.75" customHeight="1">
      <c r="B16" s="20"/>
      <c r="E16" s="16" t="str">
        <f>IF('Rekapitulace stavby'!$E$14="","",'Rekapitulace stavby'!$E$14)</f>
        <v>Vyplň údaj</v>
      </c>
      <c r="M16" s="15" t="s">
        <v>27</v>
      </c>
      <c r="O16" s="237" t="str">
        <f>IF('Rekapitulace stavby'!$AN$14="","",'Rekapitulace stavby'!$AN$14)</f>
        <v>Vyplň údaj</v>
      </c>
      <c r="P16" s="235"/>
    </row>
    <row r="17" s="6" customFormat="1" ht="7.5" customHeight="1">
      <c r="B17" s="20"/>
    </row>
    <row r="18" spans="2:16" s="6" customFormat="1" ht="15" customHeight="1">
      <c r="B18" s="20"/>
      <c r="D18" s="15" t="s">
        <v>30</v>
      </c>
      <c r="M18" s="15" t="s">
        <v>25</v>
      </c>
      <c r="O18" s="237"/>
      <c r="P18" s="235"/>
    </row>
    <row r="19" spans="2:16" s="6" customFormat="1" ht="18.75" customHeight="1">
      <c r="B19" s="20"/>
      <c r="E19" s="16" t="s">
        <v>31</v>
      </c>
      <c r="M19" s="15" t="s">
        <v>27</v>
      </c>
      <c r="O19" s="237"/>
      <c r="P19" s="235"/>
    </row>
    <row r="20" s="6" customFormat="1" ht="7.5" customHeight="1">
      <c r="B20" s="20"/>
    </row>
    <row r="21" spans="2:4" s="6" customFormat="1" ht="15" customHeight="1">
      <c r="B21" s="20"/>
      <c r="D21" s="15" t="s">
        <v>33</v>
      </c>
    </row>
    <row r="22" spans="2:16" s="71" customFormat="1" ht="15.75" customHeight="1">
      <c r="B22" s="72"/>
      <c r="E22" s="248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</row>
    <row r="23" s="6" customFormat="1" ht="7.5" customHeight="1">
      <c r="B23" s="20"/>
    </row>
    <row r="24" spans="2:16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s="6" customFormat="1" ht="26.25" customHeight="1">
      <c r="B25" s="20"/>
      <c r="D25" s="73" t="s">
        <v>35</v>
      </c>
      <c r="M25" s="225">
        <f>ROUNDUP($N$71,2)</f>
        <v>0</v>
      </c>
      <c r="N25" s="235"/>
      <c r="O25" s="235"/>
      <c r="P25" s="235"/>
    </row>
    <row r="26" spans="2:16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s="6" customFormat="1" ht="15" customHeight="1">
      <c r="B27" s="20"/>
      <c r="D27" s="25" t="s">
        <v>36</v>
      </c>
      <c r="E27" s="25" t="s">
        <v>37</v>
      </c>
      <c r="F27" s="26">
        <v>0.21</v>
      </c>
      <c r="G27" s="74" t="s">
        <v>38</v>
      </c>
      <c r="H27" s="269">
        <f>SUM($BD$71:$BD$76)</f>
        <v>0</v>
      </c>
      <c r="I27" s="235"/>
      <c r="J27" s="235"/>
      <c r="M27" s="269">
        <f>SUM($BD$71:$BD$76)*$F$27</f>
        <v>0</v>
      </c>
      <c r="N27" s="235"/>
      <c r="O27" s="235"/>
      <c r="P27" s="235"/>
    </row>
    <row r="28" spans="2:16" s="6" customFormat="1" ht="15" customHeight="1">
      <c r="B28" s="20"/>
      <c r="E28" s="25" t="s">
        <v>39</v>
      </c>
      <c r="F28" s="26">
        <v>0.15</v>
      </c>
      <c r="G28" s="74" t="s">
        <v>38</v>
      </c>
      <c r="H28" s="269">
        <f>SUM($BE$71:$BE$76)</f>
        <v>0</v>
      </c>
      <c r="I28" s="235"/>
      <c r="J28" s="235"/>
      <c r="M28" s="269">
        <f>SUM($BE$71:$BE$76)*$F$28</f>
        <v>0</v>
      </c>
      <c r="N28" s="235"/>
      <c r="O28" s="235"/>
      <c r="P28" s="235"/>
    </row>
    <row r="29" spans="2:16" s="6" customFormat="1" ht="15" customHeight="1" hidden="1">
      <c r="B29" s="20"/>
      <c r="E29" s="25" t="s">
        <v>40</v>
      </c>
      <c r="F29" s="26">
        <v>0.21</v>
      </c>
      <c r="G29" s="74" t="s">
        <v>38</v>
      </c>
      <c r="H29" s="269">
        <f>SUM($BF$71:$BF$76)</f>
        <v>0</v>
      </c>
      <c r="I29" s="235"/>
      <c r="J29" s="235"/>
      <c r="M29" s="269">
        <v>0</v>
      </c>
      <c r="N29" s="235"/>
      <c r="O29" s="235"/>
      <c r="P29" s="235"/>
    </row>
    <row r="30" spans="2:16" s="6" customFormat="1" ht="15" customHeight="1" hidden="1">
      <c r="B30" s="20"/>
      <c r="E30" s="25" t="s">
        <v>41</v>
      </c>
      <c r="F30" s="26">
        <v>0.15</v>
      </c>
      <c r="G30" s="74" t="s">
        <v>38</v>
      </c>
      <c r="H30" s="269">
        <f>SUM($BG$71:$BG$76)</f>
        <v>0</v>
      </c>
      <c r="I30" s="235"/>
      <c r="J30" s="235"/>
      <c r="M30" s="269">
        <v>0</v>
      </c>
      <c r="N30" s="235"/>
      <c r="O30" s="235"/>
      <c r="P30" s="235"/>
    </row>
    <row r="31" spans="2:16" s="6" customFormat="1" ht="15" customHeight="1" hidden="1">
      <c r="B31" s="20"/>
      <c r="E31" s="25" t="s">
        <v>42</v>
      </c>
      <c r="F31" s="26">
        <v>0</v>
      </c>
      <c r="G31" s="74" t="s">
        <v>38</v>
      </c>
      <c r="H31" s="269">
        <f>SUM($BH$71:$BH$76)</f>
        <v>0</v>
      </c>
      <c r="I31" s="235"/>
      <c r="J31" s="235"/>
      <c r="M31" s="269">
        <v>0</v>
      </c>
      <c r="N31" s="235"/>
      <c r="O31" s="235"/>
      <c r="P31" s="235"/>
    </row>
    <row r="32" s="6" customFormat="1" ht="7.5" customHeight="1">
      <c r="B32" s="20"/>
    </row>
    <row r="33" spans="2:17" s="6" customFormat="1" ht="26.25" customHeight="1">
      <c r="B33" s="20"/>
      <c r="C33" s="29"/>
      <c r="D33" s="30" t="s">
        <v>43</v>
      </c>
      <c r="E33" s="31"/>
      <c r="F33" s="31"/>
      <c r="G33" s="75" t="s">
        <v>44</v>
      </c>
      <c r="H33" s="32" t="s">
        <v>45</v>
      </c>
      <c r="I33" s="31"/>
      <c r="J33" s="31"/>
      <c r="K33" s="31"/>
      <c r="L33" s="232">
        <f>ROUNDUP(SUM($M$25:$M$31),2)</f>
        <v>0</v>
      </c>
      <c r="M33" s="228"/>
      <c r="N33" s="228"/>
      <c r="O33" s="228"/>
      <c r="P33" s="233"/>
      <c r="Q33" s="29"/>
    </row>
    <row r="34" spans="2:17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8" spans="2:17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 s="6" customFormat="1" ht="37.5" customHeight="1">
      <c r="B39" s="20"/>
      <c r="C39" s="234" t="s">
        <v>97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="6" customFormat="1" ht="7.5" customHeight="1">
      <c r="B40" s="20"/>
    </row>
    <row r="41" spans="2:17" s="6" customFormat="1" ht="15" customHeight="1">
      <c r="B41" s="20"/>
      <c r="C41" s="15" t="s">
        <v>15</v>
      </c>
      <c r="F41" s="266" t="str">
        <f>$F$6</f>
        <v>REKONSTRUKCE KUCHYNĚ MINISTERSTVA FINANCÍ ČR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2:17" s="6" customFormat="1" ht="15" customHeight="1">
      <c r="B42" s="20"/>
      <c r="C42" s="14" t="s">
        <v>94</v>
      </c>
      <c r="F42" s="236" t="str">
        <f>$F$7</f>
        <v>00 - VEDLEJŠÍ ROZPOČTOVÉ NÁKLADY</v>
      </c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="6" customFormat="1" ht="7.5" customHeight="1">
      <c r="B43" s="20"/>
    </row>
    <row r="44" spans="2:16" s="6" customFormat="1" ht="18.75" customHeight="1">
      <c r="B44" s="20"/>
      <c r="C44" s="15" t="s">
        <v>18</v>
      </c>
      <c r="F44" s="16" t="str">
        <f>$F$10</f>
        <v>LETENSKÁ 15, 118 10 PRAHA 1</v>
      </c>
      <c r="K44" s="15" t="s">
        <v>20</v>
      </c>
      <c r="M44" s="258" t="str">
        <f>IF($O$10="","",$O$10)</f>
        <v>21.05.2015</v>
      </c>
      <c r="N44" s="235"/>
      <c r="O44" s="235"/>
      <c r="P44" s="235"/>
    </row>
    <row r="45" s="6" customFormat="1" ht="7.5" customHeight="1">
      <c r="B45" s="20"/>
    </row>
    <row r="46" spans="2:17" s="6" customFormat="1" ht="15.75" customHeight="1">
      <c r="B46" s="20"/>
      <c r="C46" s="15" t="s">
        <v>24</v>
      </c>
      <c r="F46" s="16" t="str">
        <f>$E$13</f>
        <v>Ministerstvo financí ČR</v>
      </c>
      <c r="K46" s="15" t="s">
        <v>30</v>
      </c>
      <c r="M46" s="237" t="str">
        <f>$E$19</f>
        <v>QUADRA PROJECT s.r.o.</v>
      </c>
      <c r="N46" s="235"/>
      <c r="O46" s="235"/>
      <c r="P46" s="235"/>
      <c r="Q46" s="235"/>
    </row>
    <row r="47" spans="2:6" s="6" customFormat="1" ht="15" customHeight="1">
      <c r="B47" s="20"/>
      <c r="C47" s="15" t="s">
        <v>28</v>
      </c>
      <c r="F47" s="16" t="str">
        <f>IF($E$16="","",$E$16)</f>
        <v>Vyplň údaj</v>
      </c>
    </row>
    <row r="48" s="6" customFormat="1" ht="11.25" customHeight="1">
      <c r="B48" s="20"/>
    </row>
    <row r="49" spans="2:17" s="6" customFormat="1" ht="30" customHeight="1">
      <c r="B49" s="20"/>
      <c r="C49" s="267" t="s">
        <v>98</v>
      </c>
      <c r="D49" s="268"/>
      <c r="E49" s="268"/>
      <c r="F49" s="268"/>
      <c r="G49" s="268"/>
      <c r="H49" s="29"/>
      <c r="I49" s="29"/>
      <c r="J49" s="29"/>
      <c r="K49" s="29"/>
      <c r="L49" s="29"/>
      <c r="M49" s="29"/>
      <c r="N49" s="267" t="s">
        <v>99</v>
      </c>
      <c r="O49" s="268"/>
      <c r="P49" s="268"/>
      <c r="Q49" s="268"/>
    </row>
    <row r="50" s="6" customFormat="1" ht="11.25" customHeight="1">
      <c r="B50" s="20"/>
    </row>
    <row r="51" spans="2:46" s="6" customFormat="1" ht="30" customHeight="1">
      <c r="B51" s="20"/>
      <c r="C51" s="52" t="s">
        <v>100</v>
      </c>
      <c r="N51" s="225">
        <f>ROUNDUP($N$71,2)</f>
        <v>0</v>
      </c>
      <c r="O51" s="235"/>
      <c r="P51" s="235"/>
      <c r="Q51" s="235"/>
      <c r="AT51" s="6" t="s">
        <v>101</v>
      </c>
    </row>
    <row r="52" spans="2:17" s="58" customFormat="1" ht="25.5" customHeight="1">
      <c r="B52" s="76"/>
      <c r="D52" s="77" t="s">
        <v>102</v>
      </c>
      <c r="N52" s="263">
        <f>ROUNDUP($N$72,2)</f>
        <v>0</v>
      </c>
      <c r="O52" s="264"/>
      <c r="P52" s="264"/>
      <c r="Q52" s="264"/>
    </row>
    <row r="53" spans="2:17" s="78" customFormat="1" ht="21" customHeight="1">
      <c r="B53" s="79"/>
      <c r="D53" s="80" t="s">
        <v>103</v>
      </c>
      <c r="N53" s="265">
        <f>ROUNDUP($N$73,2)</f>
        <v>0</v>
      </c>
      <c r="O53" s="264"/>
      <c r="P53" s="264"/>
      <c r="Q53" s="264"/>
    </row>
    <row r="54" s="6" customFormat="1" ht="22.5" customHeight="1">
      <c r="B54" s="20"/>
    </row>
    <row r="55" spans="2:17" s="6" customFormat="1" ht="7.5" customHeight="1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9" spans="2:18" s="6" customFormat="1" ht="7.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20"/>
    </row>
    <row r="60" spans="2:18" s="6" customFormat="1" ht="37.5" customHeight="1">
      <c r="B60" s="20"/>
      <c r="C60" s="234" t="s">
        <v>104</v>
      </c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0"/>
    </row>
    <row r="61" spans="2:18" s="6" customFormat="1" ht="7.5" customHeight="1">
      <c r="B61" s="20"/>
      <c r="R61" s="20"/>
    </row>
    <row r="62" spans="2:18" s="6" customFormat="1" ht="15" customHeight="1">
      <c r="B62" s="20"/>
      <c r="C62" s="15" t="s">
        <v>15</v>
      </c>
      <c r="F62" s="266" t="str">
        <f>$F$6</f>
        <v>REKONSTRUKCE KUCHYNĚ MINISTERSTVA FINANCÍ ČR</v>
      </c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0"/>
    </row>
    <row r="63" spans="2:18" s="6" customFormat="1" ht="15" customHeight="1">
      <c r="B63" s="20"/>
      <c r="C63" s="14" t="s">
        <v>94</v>
      </c>
      <c r="F63" s="236" t="str">
        <f>$F$7</f>
        <v>00 - VEDLEJŠÍ ROZPOČTOVÉ NÁKLADY</v>
      </c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0"/>
    </row>
    <row r="64" spans="2:18" s="6" customFormat="1" ht="7.5" customHeight="1">
      <c r="B64" s="20"/>
      <c r="R64" s="20"/>
    </row>
    <row r="65" spans="2:18" s="6" customFormat="1" ht="18.75" customHeight="1">
      <c r="B65" s="20"/>
      <c r="C65" s="15" t="s">
        <v>18</v>
      </c>
      <c r="F65" s="16" t="str">
        <f>$F$10</f>
        <v>LETENSKÁ 15, 118 10 PRAHA 1</v>
      </c>
      <c r="K65" s="15" t="s">
        <v>20</v>
      </c>
      <c r="M65" s="258" t="str">
        <f>IF($O$10="","",$O$10)</f>
        <v>21.05.2015</v>
      </c>
      <c r="N65" s="235"/>
      <c r="O65" s="235"/>
      <c r="P65" s="235"/>
      <c r="R65" s="20"/>
    </row>
    <row r="66" spans="2:18" s="6" customFormat="1" ht="7.5" customHeight="1">
      <c r="B66" s="20"/>
      <c r="R66" s="20"/>
    </row>
    <row r="67" spans="2:18" s="6" customFormat="1" ht="15.75" customHeight="1">
      <c r="B67" s="20"/>
      <c r="C67" s="15" t="s">
        <v>24</v>
      </c>
      <c r="F67" s="16" t="str">
        <f>$E$13</f>
        <v>Ministerstvo financí ČR</v>
      </c>
      <c r="K67" s="15" t="s">
        <v>30</v>
      </c>
      <c r="M67" s="237" t="str">
        <f>$E$19</f>
        <v>QUADRA PROJECT s.r.o.</v>
      </c>
      <c r="N67" s="235"/>
      <c r="O67" s="235"/>
      <c r="P67" s="235"/>
      <c r="Q67" s="235"/>
      <c r="R67" s="20"/>
    </row>
    <row r="68" spans="2:18" s="6" customFormat="1" ht="15" customHeight="1">
      <c r="B68" s="20"/>
      <c r="C68" s="15" t="s">
        <v>28</v>
      </c>
      <c r="F68" s="16" t="str">
        <f>IF($E$16="","",$E$16)</f>
        <v>Vyplň údaj</v>
      </c>
      <c r="R68" s="20"/>
    </row>
    <row r="69" spans="2:18" s="6" customFormat="1" ht="11.25" customHeight="1">
      <c r="B69" s="20"/>
      <c r="R69" s="20"/>
    </row>
    <row r="70" spans="2:26" s="81" customFormat="1" ht="30" customHeight="1">
      <c r="B70" s="82"/>
      <c r="C70" s="83" t="s">
        <v>105</v>
      </c>
      <c r="D70" s="84" t="s">
        <v>52</v>
      </c>
      <c r="E70" s="84" t="s">
        <v>48</v>
      </c>
      <c r="F70" s="259" t="s">
        <v>106</v>
      </c>
      <c r="G70" s="260"/>
      <c r="H70" s="260"/>
      <c r="I70" s="260"/>
      <c r="J70" s="84" t="s">
        <v>107</v>
      </c>
      <c r="K70" s="84" t="s">
        <v>108</v>
      </c>
      <c r="L70" s="259" t="s">
        <v>109</v>
      </c>
      <c r="M70" s="260"/>
      <c r="N70" s="259" t="s">
        <v>110</v>
      </c>
      <c r="O70" s="260"/>
      <c r="P70" s="260"/>
      <c r="Q70" s="260"/>
      <c r="R70" s="82"/>
      <c r="S70" s="47" t="s">
        <v>112</v>
      </c>
      <c r="T70" s="48" t="s">
        <v>36</v>
      </c>
      <c r="U70" s="48" t="s">
        <v>113</v>
      </c>
      <c r="V70" s="48" t="s">
        <v>114</v>
      </c>
      <c r="W70" s="48" t="s">
        <v>115</v>
      </c>
      <c r="X70" s="48" t="s">
        <v>116</v>
      </c>
      <c r="Y70" s="48" t="s">
        <v>117</v>
      </c>
      <c r="Z70" s="49" t="s">
        <v>118</v>
      </c>
    </row>
    <row r="71" spans="2:62" s="6" customFormat="1" ht="30" customHeight="1">
      <c r="B71" s="20"/>
      <c r="C71" s="52" t="s">
        <v>100</v>
      </c>
      <c r="N71" s="261">
        <f>$BJ$71</f>
        <v>0</v>
      </c>
      <c r="O71" s="235"/>
      <c r="P71" s="235"/>
      <c r="Q71" s="235"/>
      <c r="R71" s="20"/>
      <c r="S71" s="51"/>
      <c r="T71" s="42"/>
      <c r="U71" s="42"/>
      <c r="V71" s="85">
        <f>$V$72</f>
        <v>0</v>
      </c>
      <c r="W71" s="42"/>
      <c r="X71" s="85">
        <f>$X$72</f>
        <v>0</v>
      </c>
      <c r="Y71" s="42"/>
      <c r="Z71" s="86">
        <f>$Z$72</f>
        <v>0</v>
      </c>
      <c r="AS71" s="6" t="s">
        <v>66</v>
      </c>
      <c r="AT71" s="6" t="s">
        <v>101</v>
      </c>
      <c r="BJ71" s="87">
        <f>$BJ$72</f>
        <v>0</v>
      </c>
    </row>
    <row r="72" spans="2:62" s="88" customFormat="1" ht="37.5" customHeight="1">
      <c r="B72" s="89"/>
      <c r="D72" s="90" t="s">
        <v>102</v>
      </c>
      <c r="N72" s="262">
        <f>$BJ$72</f>
        <v>0</v>
      </c>
      <c r="O72" s="252"/>
      <c r="P72" s="252"/>
      <c r="Q72" s="252"/>
      <c r="R72" s="89"/>
      <c r="S72" s="92"/>
      <c r="V72" s="93">
        <f>$V$73</f>
        <v>0</v>
      </c>
      <c r="X72" s="93">
        <f>$X$73</f>
        <v>0</v>
      </c>
      <c r="Z72" s="94">
        <f>$Z$73</f>
        <v>0</v>
      </c>
      <c r="AQ72" s="91" t="s">
        <v>119</v>
      </c>
      <c r="AS72" s="91" t="s">
        <v>66</v>
      </c>
      <c r="AT72" s="91" t="s">
        <v>67</v>
      </c>
      <c r="AX72" s="91" t="s">
        <v>120</v>
      </c>
      <c r="BJ72" s="95">
        <f>$BJ$73</f>
        <v>0</v>
      </c>
    </row>
    <row r="73" spans="2:62" s="88" customFormat="1" ht="21" customHeight="1">
      <c r="B73" s="89"/>
      <c r="D73" s="96" t="s">
        <v>103</v>
      </c>
      <c r="N73" s="251">
        <f>$BJ$73</f>
        <v>0</v>
      </c>
      <c r="O73" s="252"/>
      <c r="P73" s="252"/>
      <c r="Q73" s="252"/>
      <c r="R73" s="89"/>
      <c r="S73" s="92"/>
      <c r="V73" s="93">
        <f>SUM($V$74:$V$76)</f>
        <v>0</v>
      </c>
      <c r="X73" s="93">
        <f>SUM($X$74:$X$76)</f>
        <v>0</v>
      </c>
      <c r="Z73" s="94">
        <f>SUM($Z$74:$Z$76)</f>
        <v>0</v>
      </c>
      <c r="AQ73" s="91" t="s">
        <v>119</v>
      </c>
      <c r="AS73" s="91" t="s">
        <v>66</v>
      </c>
      <c r="AT73" s="91" t="s">
        <v>17</v>
      </c>
      <c r="AX73" s="91" t="s">
        <v>120</v>
      </c>
      <c r="BJ73" s="95">
        <f>SUM($BJ$74:$BJ$76)</f>
        <v>0</v>
      </c>
    </row>
    <row r="74" spans="2:64" s="6" customFormat="1" ht="15.75" customHeight="1">
      <c r="B74" s="20"/>
      <c r="C74" s="97" t="s">
        <v>17</v>
      </c>
      <c r="D74" s="97" t="s">
        <v>121</v>
      </c>
      <c r="E74" s="98" t="s">
        <v>122</v>
      </c>
      <c r="F74" s="254" t="s">
        <v>123</v>
      </c>
      <c r="G74" s="255"/>
      <c r="H74" s="255"/>
      <c r="I74" s="255"/>
      <c r="J74" s="99" t="s">
        <v>124</v>
      </c>
      <c r="K74" s="100">
        <v>1</v>
      </c>
      <c r="L74" s="256"/>
      <c r="M74" s="255"/>
      <c r="N74" s="257">
        <f>ROUND($L$74*$K$74,2)</f>
        <v>0</v>
      </c>
      <c r="O74" s="255"/>
      <c r="P74" s="255"/>
      <c r="Q74" s="255"/>
      <c r="R74" s="20"/>
      <c r="S74" s="101"/>
      <c r="T74" s="102" t="s">
        <v>37</v>
      </c>
      <c r="W74" s="103">
        <v>0</v>
      </c>
      <c r="X74" s="103">
        <f>$W$74*$K$74</f>
        <v>0</v>
      </c>
      <c r="Y74" s="103">
        <v>0</v>
      </c>
      <c r="Z74" s="104">
        <f>$Y$74*$K$74</f>
        <v>0</v>
      </c>
      <c r="AQ74" s="71" t="s">
        <v>125</v>
      </c>
      <c r="AS74" s="71" t="s">
        <v>121</v>
      </c>
      <c r="AT74" s="71" t="s">
        <v>76</v>
      </c>
      <c r="AX74" s="6" t="s">
        <v>120</v>
      </c>
      <c r="BD74" s="105">
        <f>IF($T$74="základní",$N$74,0)</f>
        <v>0</v>
      </c>
      <c r="BE74" s="105">
        <f>IF($T$74="snížená",$N$74,0)</f>
        <v>0</v>
      </c>
      <c r="BF74" s="105">
        <f>IF($T$74="zákl. přenesená",$N$74,0)</f>
        <v>0</v>
      </c>
      <c r="BG74" s="105">
        <f>IF($T$74="sníž. přenesená",$N$74,0)</f>
        <v>0</v>
      </c>
      <c r="BH74" s="105">
        <f>IF($T$74="nulová",$N$74,0)</f>
        <v>0</v>
      </c>
      <c r="BI74" s="71" t="s">
        <v>17</v>
      </c>
      <c r="BJ74" s="105">
        <f>ROUND($L$74*$K$74,2)</f>
        <v>0</v>
      </c>
      <c r="BK74" s="71" t="s">
        <v>125</v>
      </c>
      <c r="BL74" s="71" t="s">
        <v>126</v>
      </c>
    </row>
    <row r="75" spans="2:64" s="6" customFormat="1" ht="15.75" customHeight="1">
      <c r="B75" s="20"/>
      <c r="C75" s="99" t="s">
        <v>127</v>
      </c>
      <c r="D75" s="99" t="s">
        <v>121</v>
      </c>
      <c r="E75" s="98" t="s">
        <v>128</v>
      </c>
      <c r="F75" s="254" t="s">
        <v>129</v>
      </c>
      <c r="G75" s="255"/>
      <c r="H75" s="255"/>
      <c r="I75" s="255"/>
      <c r="J75" s="99" t="s">
        <v>124</v>
      </c>
      <c r="K75" s="100">
        <v>1</v>
      </c>
      <c r="L75" s="256"/>
      <c r="M75" s="255"/>
      <c r="N75" s="257">
        <f>ROUND($L$75*$K$75,2)</f>
        <v>0</v>
      </c>
      <c r="O75" s="255"/>
      <c r="P75" s="255"/>
      <c r="Q75" s="255"/>
      <c r="R75" s="20"/>
      <c r="S75" s="101"/>
      <c r="T75" s="102" t="s">
        <v>37</v>
      </c>
      <c r="W75" s="103">
        <v>0</v>
      </c>
      <c r="X75" s="103">
        <f>$W$75*$K$75</f>
        <v>0</v>
      </c>
      <c r="Y75" s="103">
        <v>0</v>
      </c>
      <c r="Z75" s="104">
        <f>$Y$75*$K$75</f>
        <v>0</v>
      </c>
      <c r="AQ75" s="71" t="s">
        <v>125</v>
      </c>
      <c r="AS75" s="71" t="s">
        <v>121</v>
      </c>
      <c r="AT75" s="71" t="s">
        <v>76</v>
      </c>
      <c r="AX75" s="71" t="s">
        <v>120</v>
      </c>
      <c r="BD75" s="105">
        <f>IF($T$75="základní",$N$75,0)</f>
        <v>0</v>
      </c>
      <c r="BE75" s="105">
        <f>IF($T$75="snížená",$N$75,0)</f>
        <v>0</v>
      </c>
      <c r="BF75" s="105">
        <f>IF($T$75="zákl. přenesená",$N$75,0)</f>
        <v>0</v>
      </c>
      <c r="BG75" s="105">
        <f>IF($T$75="sníž. přenesená",$N$75,0)</f>
        <v>0</v>
      </c>
      <c r="BH75" s="105">
        <f>IF($T$75="nulová",$N$75,0)</f>
        <v>0</v>
      </c>
      <c r="BI75" s="71" t="s">
        <v>17</v>
      </c>
      <c r="BJ75" s="105">
        <f>ROUND($L$75*$K$75,2)</f>
        <v>0</v>
      </c>
      <c r="BK75" s="71" t="s">
        <v>125</v>
      </c>
      <c r="BL75" s="71" t="s">
        <v>130</v>
      </c>
    </row>
    <row r="76" spans="2:64" s="6" customFormat="1" ht="15.75" customHeight="1">
      <c r="B76" s="20"/>
      <c r="C76" s="99" t="s">
        <v>76</v>
      </c>
      <c r="D76" s="99" t="s">
        <v>121</v>
      </c>
      <c r="E76" s="98" t="s">
        <v>131</v>
      </c>
      <c r="F76" s="254" t="s">
        <v>132</v>
      </c>
      <c r="G76" s="255"/>
      <c r="H76" s="255"/>
      <c r="I76" s="255"/>
      <c r="J76" s="99" t="s">
        <v>124</v>
      </c>
      <c r="K76" s="100">
        <v>1</v>
      </c>
      <c r="L76" s="256"/>
      <c r="M76" s="255"/>
      <c r="N76" s="257">
        <f>ROUND($L$76*$K$76,2)</f>
        <v>0</v>
      </c>
      <c r="O76" s="255"/>
      <c r="P76" s="255"/>
      <c r="Q76" s="255"/>
      <c r="R76" s="20"/>
      <c r="S76" s="101"/>
      <c r="T76" s="106" t="s">
        <v>37</v>
      </c>
      <c r="U76" s="107"/>
      <c r="V76" s="107"/>
      <c r="W76" s="108">
        <v>0</v>
      </c>
      <c r="X76" s="108">
        <f>$W$76*$K$76</f>
        <v>0</v>
      </c>
      <c r="Y76" s="108">
        <v>0</v>
      </c>
      <c r="Z76" s="109">
        <f>$Y$76*$K$76</f>
        <v>0</v>
      </c>
      <c r="AQ76" s="71" t="s">
        <v>133</v>
      </c>
      <c r="AS76" s="71" t="s">
        <v>121</v>
      </c>
      <c r="AT76" s="71" t="s">
        <v>76</v>
      </c>
      <c r="AX76" s="71" t="s">
        <v>120</v>
      </c>
      <c r="BD76" s="105">
        <f>IF($T$76="základní",$N$76,0)</f>
        <v>0</v>
      </c>
      <c r="BE76" s="105">
        <f>IF($T$76="snížená",$N$76,0)</f>
        <v>0</v>
      </c>
      <c r="BF76" s="105">
        <f>IF($T$76="zákl. přenesená",$N$76,0)</f>
        <v>0</v>
      </c>
      <c r="BG76" s="105">
        <f>IF($T$76="sníž. přenesená",$N$76,0)</f>
        <v>0</v>
      </c>
      <c r="BH76" s="105">
        <f>IF($T$76="nulová",$N$76,0)</f>
        <v>0</v>
      </c>
      <c r="BI76" s="71" t="s">
        <v>17</v>
      </c>
      <c r="BJ76" s="105">
        <f>ROUND($L$76*$K$76,2)</f>
        <v>0</v>
      </c>
      <c r="BK76" s="71" t="s">
        <v>133</v>
      </c>
      <c r="BL76" s="71" t="s">
        <v>134</v>
      </c>
    </row>
    <row r="77" spans="2:18" s="6" customFormat="1" ht="7.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20"/>
    </row>
    <row r="78" s="2" customFormat="1" ht="14.25" customHeight="1"/>
  </sheetData>
  <sheetProtection/>
  <mergeCells count="56">
    <mergeCell ref="C2:Q2"/>
    <mergeCell ref="C4:Q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N49:Q49"/>
    <mergeCell ref="H30:J30"/>
    <mergeCell ref="M30:P30"/>
    <mergeCell ref="H31:J31"/>
    <mergeCell ref="M31:P31"/>
    <mergeCell ref="L33:P33"/>
    <mergeCell ref="C39:Q39"/>
    <mergeCell ref="N52:Q52"/>
    <mergeCell ref="N53:Q53"/>
    <mergeCell ref="C60:Q60"/>
    <mergeCell ref="F62:Q62"/>
    <mergeCell ref="F63:Q63"/>
    <mergeCell ref="F41:Q41"/>
    <mergeCell ref="F42:Q42"/>
    <mergeCell ref="M44:P44"/>
    <mergeCell ref="M46:Q46"/>
    <mergeCell ref="C49:G49"/>
    <mergeCell ref="F76:I76"/>
    <mergeCell ref="L76:M76"/>
    <mergeCell ref="N76:Q76"/>
    <mergeCell ref="M65:P65"/>
    <mergeCell ref="M67:Q67"/>
    <mergeCell ref="F70:I70"/>
    <mergeCell ref="L70:M70"/>
    <mergeCell ref="N70:Q70"/>
    <mergeCell ref="F74:I74"/>
    <mergeCell ref="L74:M74"/>
    <mergeCell ref="N73:Q73"/>
    <mergeCell ref="H1:K1"/>
    <mergeCell ref="R2:AB2"/>
    <mergeCell ref="F75:I75"/>
    <mergeCell ref="L75:M75"/>
    <mergeCell ref="N75:Q75"/>
    <mergeCell ref="N74:Q74"/>
    <mergeCell ref="N71:Q71"/>
    <mergeCell ref="N72:Q72"/>
    <mergeCell ref="N51:Q51"/>
  </mergeCells>
  <hyperlinks>
    <hyperlink ref="F1:G1" location="C2" tooltip="Krycí list soupisu" display="1) Krycí list soupisu"/>
    <hyperlink ref="H1:K1" location="C49" tooltip="Rekapitulace" display="2) Rekapitulace"/>
    <hyperlink ref="L1:M1" location="C70" tooltip="Soupis prací" display="3) Soupis prací"/>
    <hyperlink ref="R1:S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2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2"/>
  <sheetViews>
    <sheetView showGridLines="0" view="pageBreakPreview" zoomScaleSheetLayoutView="100" zoomScalePageLayoutView="0" workbookViewId="0" topLeftCell="A1">
      <pane ySplit="1" topLeftCell="A131" activePane="bottomLeft" state="frozen"/>
      <selection pane="topLeft" activeCell="A1" sqref="A1"/>
      <selection pane="bottomLeft" activeCell="R1" sqref="R1:R1638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.5" style="2" customWidth="1"/>
    <col min="9" max="10" width="7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8.16015625" style="2" customWidth="1"/>
    <col min="19" max="19" width="29.66015625" style="2" hidden="1" customWidth="1"/>
    <col min="20" max="20" width="16.33203125" style="2" hidden="1" customWidth="1"/>
    <col min="21" max="21" width="12.33203125" style="2" hidden="1" customWidth="1"/>
    <col min="22" max="22" width="16.33203125" style="2" hidden="1" customWidth="1"/>
    <col min="23" max="23" width="12.16015625" style="2" hidden="1" customWidth="1"/>
    <col min="24" max="24" width="15" style="2" hidden="1" customWidth="1"/>
    <col min="25" max="25" width="11" style="2" hidden="1" customWidth="1"/>
    <col min="26" max="26" width="15" style="2" hidden="1" customWidth="1"/>
    <col min="27" max="27" width="16.33203125" style="2" hidden="1" customWidth="1"/>
    <col min="28" max="28" width="11" style="2" customWidth="1"/>
    <col min="29" max="29" width="15" style="2" customWidth="1"/>
    <col min="30" max="30" width="16.33203125" style="2" customWidth="1"/>
    <col min="31" max="42" width="10.5" style="1" customWidth="1"/>
    <col min="43" max="64" width="10.5" style="2" hidden="1" customWidth="1"/>
    <col min="65" max="16384" width="10.5" style="1" customWidth="1"/>
  </cols>
  <sheetData>
    <row r="1" spans="1:255" s="3" customFormat="1" ht="22.5" customHeight="1">
      <c r="A1" s="145"/>
      <c r="B1" s="142"/>
      <c r="C1" s="142"/>
      <c r="D1" s="143" t="s">
        <v>1</v>
      </c>
      <c r="E1" s="142"/>
      <c r="F1" s="144" t="s">
        <v>942</v>
      </c>
      <c r="G1" s="144"/>
      <c r="H1" s="253" t="s">
        <v>943</v>
      </c>
      <c r="I1" s="253"/>
      <c r="J1" s="253"/>
      <c r="K1" s="253"/>
      <c r="L1" s="144" t="s">
        <v>944</v>
      </c>
      <c r="M1" s="144"/>
      <c r="N1" s="142"/>
      <c r="O1" s="143" t="s">
        <v>92</v>
      </c>
      <c r="P1" s="142"/>
      <c r="Q1" s="142"/>
      <c r="R1" s="144" t="s">
        <v>945</v>
      </c>
      <c r="S1" s="144"/>
      <c r="T1" s="145"/>
      <c r="U1" s="14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3:45" s="2" customFormat="1" ht="37.5" customHeight="1">
      <c r="C2" s="244" t="s">
        <v>5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19" t="s">
        <v>6</v>
      </c>
      <c r="S2" s="220"/>
      <c r="T2" s="220"/>
      <c r="U2" s="220"/>
      <c r="V2" s="220"/>
      <c r="W2" s="220"/>
      <c r="X2" s="220"/>
      <c r="Y2" s="220"/>
      <c r="Z2" s="220"/>
      <c r="AA2" s="220"/>
      <c r="AB2" s="220"/>
      <c r="AS2" s="2" t="s">
        <v>79</v>
      </c>
    </row>
    <row r="3" spans="2:45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AS3" s="2" t="s">
        <v>76</v>
      </c>
    </row>
    <row r="4" spans="2:45" s="2" customFormat="1" ht="37.5" customHeight="1">
      <c r="B4" s="10"/>
      <c r="C4" s="234" t="s">
        <v>93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S4" s="12" t="s">
        <v>11</v>
      </c>
      <c r="AS4" s="2" t="s">
        <v>3</v>
      </c>
    </row>
    <row r="5" s="2" customFormat="1" ht="7.5" customHeight="1">
      <c r="B5" s="10"/>
    </row>
    <row r="6" spans="2:17" s="2" customFormat="1" ht="15.75" customHeight="1">
      <c r="B6" s="10"/>
      <c r="D6" s="15" t="s">
        <v>15</v>
      </c>
      <c r="F6" s="266" t="str">
        <f>'Rekapitulace stavby'!$K$6</f>
        <v>REKONSTRUKCE KUCHYNĚ MINISTERSTVA FINANCÍ ČR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</row>
    <row r="7" spans="2:17" s="6" customFormat="1" ht="18.75" customHeight="1">
      <c r="B7" s="20"/>
      <c r="D7" s="14" t="s">
        <v>94</v>
      </c>
      <c r="F7" s="236" t="s">
        <v>135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="6" customFormat="1" ht="14.25" customHeight="1">
      <c r="B8" s="20"/>
    </row>
    <row r="9" spans="2:6" s="6" customFormat="1" ht="15" customHeight="1">
      <c r="B9" s="20"/>
      <c r="D9" s="15" t="s">
        <v>96</v>
      </c>
      <c r="F9" s="16" t="s">
        <v>71</v>
      </c>
    </row>
    <row r="10" spans="2:16" s="6" customFormat="1" ht="15" customHeight="1">
      <c r="B10" s="20"/>
      <c r="D10" s="15" t="s">
        <v>18</v>
      </c>
      <c r="F10" s="16" t="s">
        <v>19</v>
      </c>
      <c r="M10" s="15" t="s">
        <v>20</v>
      </c>
      <c r="O10" s="258" t="str">
        <f>'Rekapitulace stavby'!$AN$8</f>
        <v>21.05.2015</v>
      </c>
      <c r="P10" s="235"/>
    </row>
    <row r="11" s="6" customFormat="1" ht="7.5" customHeight="1">
      <c r="B11" s="20"/>
    </row>
    <row r="12" spans="2:16" s="6" customFormat="1" ht="15" customHeight="1">
      <c r="B12" s="20"/>
      <c r="D12" s="15" t="s">
        <v>24</v>
      </c>
      <c r="M12" s="15" t="s">
        <v>25</v>
      </c>
      <c r="O12" s="237"/>
      <c r="P12" s="235"/>
    </row>
    <row r="13" spans="2:16" s="6" customFormat="1" ht="18.75" customHeight="1">
      <c r="B13" s="20"/>
      <c r="E13" s="16" t="s">
        <v>26</v>
      </c>
      <c r="M13" s="15" t="s">
        <v>27</v>
      </c>
      <c r="O13" s="237"/>
      <c r="P13" s="235"/>
    </row>
    <row r="14" s="6" customFormat="1" ht="7.5" customHeight="1">
      <c r="B14" s="20"/>
    </row>
    <row r="15" spans="2:16" s="6" customFormat="1" ht="15" customHeight="1">
      <c r="B15" s="20"/>
      <c r="D15" s="15" t="s">
        <v>28</v>
      </c>
      <c r="M15" s="15" t="s">
        <v>25</v>
      </c>
      <c r="O15" s="237" t="str">
        <f>IF('Rekapitulace stavby'!$AN$13="","",'Rekapitulace stavby'!$AN$13)</f>
        <v>Vyplň údaj</v>
      </c>
      <c r="P15" s="235"/>
    </row>
    <row r="16" spans="2:16" s="6" customFormat="1" ht="18.75" customHeight="1">
      <c r="B16" s="20"/>
      <c r="E16" s="16" t="str">
        <f>IF('Rekapitulace stavby'!$E$14="","",'Rekapitulace stavby'!$E$14)</f>
        <v>Vyplň údaj</v>
      </c>
      <c r="M16" s="15" t="s">
        <v>27</v>
      </c>
      <c r="O16" s="237" t="str">
        <f>IF('Rekapitulace stavby'!$AN$14="","",'Rekapitulace stavby'!$AN$14)</f>
        <v>Vyplň údaj</v>
      </c>
      <c r="P16" s="235"/>
    </row>
    <row r="17" s="6" customFormat="1" ht="7.5" customHeight="1">
      <c r="B17" s="20"/>
    </row>
    <row r="18" spans="2:16" s="6" customFormat="1" ht="15" customHeight="1">
      <c r="B18" s="20"/>
      <c r="D18" s="15" t="s">
        <v>30</v>
      </c>
      <c r="M18" s="15" t="s">
        <v>25</v>
      </c>
      <c r="O18" s="237"/>
      <c r="P18" s="235"/>
    </row>
    <row r="19" spans="2:16" s="6" customFormat="1" ht="18.75" customHeight="1">
      <c r="B19" s="20"/>
      <c r="E19" s="16" t="s">
        <v>31</v>
      </c>
      <c r="M19" s="15" t="s">
        <v>27</v>
      </c>
      <c r="O19" s="237"/>
      <c r="P19" s="235"/>
    </row>
    <row r="20" s="6" customFormat="1" ht="7.5" customHeight="1">
      <c r="B20" s="20"/>
    </row>
    <row r="21" spans="2:4" s="6" customFormat="1" ht="15" customHeight="1">
      <c r="B21" s="20"/>
      <c r="D21" s="15" t="s">
        <v>33</v>
      </c>
    </row>
    <row r="22" spans="2:16" s="71" customFormat="1" ht="15.75" customHeight="1">
      <c r="B22" s="72"/>
      <c r="E22" s="248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</row>
    <row r="23" s="6" customFormat="1" ht="7.5" customHeight="1">
      <c r="B23" s="20"/>
    </row>
    <row r="24" spans="2:16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s="6" customFormat="1" ht="26.25" customHeight="1">
      <c r="B25" s="20"/>
      <c r="D25" s="73" t="s">
        <v>35</v>
      </c>
      <c r="M25" s="225">
        <f>ROUNDUP($N$75,2)</f>
        <v>0</v>
      </c>
      <c r="N25" s="235"/>
      <c r="O25" s="235"/>
      <c r="P25" s="235"/>
    </row>
    <row r="26" spans="2:16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s="6" customFormat="1" ht="15" customHeight="1">
      <c r="B27" s="20"/>
      <c r="D27" s="25" t="s">
        <v>36</v>
      </c>
      <c r="E27" s="25" t="s">
        <v>37</v>
      </c>
      <c r="F27" s="26">
        <v>0.21</v>
      </c>
      <c r="G27" s="74" t="s">
        <v>38</v>
      </c>
      <c r="H27" s="269">
        <f>SUM($BD$75:$BD$151)</f>
        <v>0</v>
      </c>
      <c r="I27" s="235"/>
      <c r="J27" s="235"/>
      <c r="M27" s="269">
        <f>SUM($BD$75:$BD$151)*$F$27</f>
        <v>0</v>
      </c>
      <c r="N27" s="235"/>
      <c r="O27" s="235"/>
      <c r="P27" s="235"/>
    </row>
    <row r="28" spans="2:16" s="6" customFormat="1" ht="15" customHeight="1">
      <c r="B28" s="20"/>
      <c r="E28" s="25" t="s">
        <v>39</v>
      </c>
      <c r="F28" s="26">
        <v>0.15</v>
      </c>
      <c r="G28" s="74" t="s">
        <v>38</v>
      </c>
      <c r="H28" s="269">
        <f>SUM($BE$75:$BE$151)</f>
        <v>0</v>
      </c>
      <c r="I28" s="235"/>
      <c r="J28" s="235"/>
      <c r="M28" s="269">
        <f>SUM($BE$75:$BE$151)*$F$28</f>
        <v>0</v>
      </c>
      <c r="N28" s="235"/>
      <c r="O28" s="235"/>
      <c r="P28" s="235"/>
    </row>
    <row r="29" spans="2:16" s="6" customFormat="1" ht="15" customHeight="1" hidden="1">
      <c r="B29" s="20"/>
      <c r="E29" s="25" t="s">
        <v>40</v>
      </c>
      <c r="F29" s="26">
        <v>0.21</v>
      </c>
      <c r="G29" s="74" t="s">
        <v>38</v>
      </c>
      <c r="H29" s="269">
        <f>SUM($BF$75:$BF$151)</f>
        <v>0</v>
      </c>
      <c r="I29" s="235"/>
      <c r="J29" s="235"/>
      <c r="M29" s="269">
        <v>0</v>
      </c>
      <c r="N29" s="235"/>
      <c r="O29" s="235"/>
      <c r="P29" s="235"/>
    </row>
    <row r="30" spans="2:16" s="6" customFormat="1" ht="15" customHeight="1" hidden="1">
      <c r="B30" s="20"/>
      <c r="E30" s="25" t="s">
        <v>41</v>
      </c>
      <c r="F30" s="26">
        <v>0.15</v>
      </c>
      <c r="G30" s="74" t="s">
        <v>38</v>
      </c>
      <c r="H30" s="269">
        <f>SUM($BG$75:$BG$151)</f>
        <v>0</v>
      </c>
      <c r="I30" s="235"/>
      <c r="J30" s="235"/>
      <c r="M30" s="269">
        <v>0</v>
      </c>
      <c r="N30" s="235"/>
      <c r="O30" s="235"/>
      <c r="P30" s="235"/>
    </row>
    <row r="31" spans="2:16" s="6" customFormat="1" ht="15" customHeight="1" hidden="1">
      <c r="B31" s="20"/>
      <c r="E31" s="25" t="s">
        <v>42</v>
      </c>
      <c r="F31" s="26">
        <v>0</v>
      </c>
      <c r="G31" s="74" t="s">
        <v>38</v>
      </c>
      <c r="H31" s="269">
        <f>SUM($BH$75:$BH$151)</f>
        <v>0</v>
      </c>
      <c r="I31" s="235"/>
      <c r="J31" s="235"/>
      <c r="M31" s="269">
        <v>0</v>
      </c>
      <c r="N31" s="235"/>
      <c r="O31" s="235"/>
      <c r="P31" s="235"/>
    </row>
    <row r="32" s="6" customFormat="1" ht="7.5" customHeight="1">
      <c r="B32" s="20"/>
    </row>
    <row r="33" spans="2:17" s="6" customFormat="1" ht="26.25" customHeight="1">
      <c r="B33" s="20"/>
      <c r="C33" s="29"/>
      <c r="D33" s="30" t="s">
        <v>43</v>
      </c>
      <c r="E33" s="31"/>
      <c r="F33" s="31"/>
      <c r="G33" s="75" t="s">
        <v>44</v>
      </c>
      <c r="H33" s="32" t="s">
        <v>45</v>
      </c>
      <c r="I33" s="31"/>
      <c r="J33" s="31"/>
      <c r="K33" s="31"/>
      <c r="L33" s="232">
        <f>ROUNDUP(SUM($M$25:$M$31),2)</f>
        <v>0</v>
      </c>
      <c r="M33" s="228"/>
      <c r="N33" s="228"/>
      <c r="O33" s="228"/>
      <c r="P33" s="233"/>
      <c r="Q33" s="29"/>
    </row>
    <row r="34" spans="2:17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8" spans="2:17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 s="6" customFormat="1" ht="37.5" customHeight="1">
      <c r="B39" s="20"/>
      <c r="C39" s="234" t="s">
        <v>97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="6" customFormat="1" ht="7.5" customHeight="1">
      <c r="B40" s="20"/>
    </row>
    <row r="41" spans="2:17" s="6" customFormat="1" ht="15" customHeight="1">
      <c r="B41" s="20"/>
      <c r="C41" s="15" t="s">
        <v>15</v>
      </c>
      <c r="F41" s="266" t="str">
        <f>$F$6</f>
        <v>REKONSTRUKCE KUCHYNĚ MINISTERSTVA FINANCÍ ČR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2:17" s="6" customFormat="1" ht="15" customHeight="1">
      <c r="B42" s="20"/>
      <c r="C42" s="14" t="s">
        <v>94</v>
      </c>
      <c r="F42" s="236" t="str">
        <f>$F$7</f>
        <v>01 - BOURACÍ PRÁCE</v>
      </c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="6" customFormat="1" ht="7.5" customHeight="1">
      <c r="B43" s="20"/>
    </row>
    <row r="44" spans="2:16" s="6" customFormat="1" ht="18.75" customHeight="1">
      <c r="B44" s="20"/>
      <c r="C44" s="15" t="s">
        <v>18</v>
      </c>
      <c r="F44" s="16" t="str">
        <f>$F$10</f>
        <v>LETENSKÁ 15, 118 10 PRAHA 1</v>
      </c>
      <c r="K44" s="15" t="s">
        <v>20</v>
      </c>
      <c r="M44" s="258" t="str">
        <f>IF($O$10="","",$O$10)</f>
        <v>21.05.2015</v>
      </c>
      <c r="N44" s="235"/>
      <c r="O44" s="235"/>
      <c r="P44" s="235"/>
    </row>
    <row r="45" s="6" customFormat="1" ht="7.5" customHeight="1">
      <c r="B45" s="20"/>
    </row>
    <row r="46" spans="2:17" s="6" customFormat="1" ht="15.75" customHeight="1">
      <c r="B46" s="20"/>
      <c r="C46" s="15" t="s">
        <v>24</v>
      </c>
      <c r="F46" s="16" t="str">
        <f>$E$13</f>
        <v>Ministerstvo financí ČR</v>
      </c>
      <c r="K46" s="15" t="s">
        <v>30</v>
      </c>
      <c r="M46" s="237" t="str">
        <f>$E$19</f>
        <v>QUADRA PROJECT s.r.o.</v>
      </c>
      <c r="N46" s="235"/>
      <c r="O46" s="235"/>
      <c r="P46" s="235"/>
      <c r="Q46" s="235"/>
    </row>
    <row r="47" spans="2:6" s="6" customFormat="1" ht="15" customHeight="1">
      <c r="B47" s="20"/>
      <c r="C47" s="15" t="s">
        <v>28</v>
      </c>
      <c r="F47" s="16" t="str">
        <f>IF($E$16="","",$E$16)</f>
        <v>Vyplň údaj</v>
      </c>
    </row>
    <row r="48" s="6" customFormat="1" ht="11.25" customHeight="1">
      <c r="B48" s="20"/>
    </row>
    <row r="49" spans="2:17" s="6" customFormat="1" ht="30" customHeight="1">
      <c r="B49" s="20"/>
      <c r="C49" s="267" t="s">
        <v>98</v>
      </c>
      <c r="D49" s="268"/>
      <c r="E49" s="268"/>
      <c r="F49" s="268"/>
      <c r="G49" s="268"/>
      <c r="H49" s="29"/>
      <c r="I49" s="29"/>
      <c r="J49" s="29"/>
      <c r="K49" s="29"/>
      <c r="L49" s="29"/>
      <c r="M49" s="29"/>
      <c r="N49" s="267" t="s">
        <v>99</v>
      </c>
      <c r="O49" s="268"/>
      <c r="P49" s="268"/>
      <c r="Q49" s="268"/>
    </row>
    <row r="50" s="6" customFormat="1" ht="11.25" customHeight="1">
      <c r="B50" s="20"/>
    </row>
    <row r="51" spans="2:46" s="6" customFormat="1" ht="30" customHeight="1">
      <c r="B51" s="20"/>
      <c r="C51" s="52" t="s">
        <v>100</v>
      </c>
      <c r="N51" s="225">
        <f>ROUNDUP($N$75,2)</f>
        <v>0</v>
      </c>
      <c r="O51" s="235"/>
      <c r="P51" s="235"/>
      <c r="Q51" s="235"/>
      <c r="AT51" s="6" t="s">
        <v>101</v>
      </c>
    </row>
    <row r="52" spans="2:17" s="58" customFormat="1" ht="25.5" customHeight="1">
      <c r="B52" s="76"/>
      <c r="D52" s="77" t="s">
        <v>136</v>
      </c>
      <c r="N52" s="263">
        <f>ROUNDUP($N$76,2)</f>
        <v>0</v>
      </c>
      <c r="O52" s="264"/>
      <c r="P52" s="264"/>
      <c r="Q52" s="264"/>
    </row>
    <row r="53" spans="2:17" s="78" customFormat="1" ht="21" customHeight="1">
      <c r="B53" s="79"/>
      <c r="D53" s="80" t="s">
        <v>137</v>
      </c>
      <c r="N53" s="265">
        <f>ROUNDUP($N$77,2)</f>
        <v>0</v>
      </c>
      <c r="O53" s="264"/>
      <c r="P53" s="264"/>
      <c r="Q53" s="264"/>
    </row>
    <row r="54" spans="2:17" s="78" customFormat="1" ht="15.75" customHeight="1">
      <c r="B54" s="79"/>
      <c r="D54" s="80" t="s">
        <v>138</v>
      </c>
      <c r="N54" s="265">
        <f>ROUNDUP($N$129,2)</f>
        <v>0</v>
      </c>
      <c r="O54" s="264"/>
      <c r="P54" s="264"/>
      <c r="Q54" s="264"/>
    </row>
    <row r="55" spans="2:17" s="58" customFormat="1" ht="25.5" customHeight="1">
      <c r="B55" s="76"/>
      <c r="D55" s="77" t="s">
        <v>139</v>
      </c>
      <c r="N55" s="263">
        <f>ROUNDUP($N$135,2)</f>
        <v>0</v>
      </c>
      <c r="O55" s="264"/>
      <c r="P55" s="264"/>
      <c r="Q55" s="264"/>
    </row>
    <row r="56" spans="2:17" s="78" customFormat="1" ht="21" customHeight="1">
      <c r="B56" s="79"/>
      <c r="D56" s="80" t="s">
        <v>140</v>
      </c>
      <c r="N56" s="265">
        <f>ROUNDUP($N$136,2)</f>
        <v>0</v>
      </c>
      <c r="O56" s="264"/>
      <c r="P56" s="264"/>
      <c r="Q56" s="264"/>
    </row>
    <row r="57" spans="2:17" s="78" customFormat="1" ht="21" customHeight="1">
      <c r="B57" s="79"/>
      <c r="D57" s="80" t="s">
        <v>141</v>
      </c>
      <c r="N57" s="265">
        <f>ROUNDUP($N$141,2)</f>
        <v>0</v>
      </c>
      <c r="O57" s="264"/>
      <c r="P57" s="264"/>
      <c r="Q57" s="264"/>
    </row>
    <row r="58" s="6" customFormat="1" ht="22.5" customHeight="1">
      <c r="B58" s="20"/>
    </row>
    <row r="59" spans="2:17" s="6" customFormat="1" ht="7.5" customHeight="1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3" spans="2:18" s="6" customFormat="1" ht="7.5" customHeight="1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20"/>
    </row>
    <row r="64" spans="2:18" s="6" customFormat="1" ht="37.5" customHeight="1">
      <c r="B64" s="20"/>
      <c r="C64" s="234" t="s">
        <v>104</v>
      </c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0"/>
    </row>
    <row r="65" spans="2:18" s="6" customFormat="1" ht="7.5" customHeight="1">
      <c r="B65" s="20"/>
      <c r="R65" s="20"/>
    </row>
    <row r="66" spans="2:18" s="6" customFormat="1" ht="15" customHeight="1">
      <c r="B66" s="20"/>
      <c r="C66" s="15" t="s">
        <v>15</v>
      </c>
      <c r="F66" s="266" t="str">
        <f>$F$6</f>
        <v>REKONSTRUKCE KUCHYNĚ MINISTERSTVA FINANCÍ ČR</v>
      </c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0"/>
    </row>
    <row r="67" spans="2:18" s="6" customFormat="1" ht="15" customHeight="1">
      <c r="B67" s="20"/>
      <c r="C67" s="14" t="s">
        <v>94</v>
      </c>
      <c r="F67" s="236" t="str">
        <f>$F$7</f>
        <v>01 - BOURACÍ PRÁCE</v>
      </c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0"/>
    </row>
    <row r="68" spans="2:18" s="6" customFormat="1" ht="7.5" customHeight="1">
      <c r="B68" s="20"/>
      <c r="R68" s="20"/>
    </row>
    <row r="69" spans="2:18" s="6" customFormat="1" ht="18.75" customHeight="1">
      <c r="B69" s="20"/>
      <c r="C69" s="15" t="s">
        <v>18</v>
      </c>
      <c r="F69" s="16" t="str">
        <f>$F$10</f>
        <v>LETENSKÁ 15, 118 10 PRAHA 1</v>
      </c>
      <c r="K69" s="15" t="s">
        <v>20</v>
      </c>
      <c r="M69" s="258" t="str">
        <f>IF($O$10="","",$O$10)</f>
        <v>21.05.2015</v>
      </c>
      <c r="N69" s="235"/>
      <c r="O69" s="235"/>
      <c r="P69" s="235"/>
      <c r="R69" s="20"/>
    </row>
    <row r="70" spans="2:18" s="6" customFormat="1" ht="7.5" customHeight="1">
      <c r="B70" s="20"/>
      <c r="R70" s="20"/>
    </row>
    <row r="71" spans="2:18" s="6" customFormat="1" ht="15.75" customHeight="1">
      <c r="B71" s="20"/>
      <c r="C71" s="15" t="s">
        <v>24</v>
      </c>
      <c r="F71" s="16" t="str">
        <f>$E$13</f>
        <v>Ministerstvo financí ČR</v>
      </c>
      <c r="K71" s="15" t="s">
        <v>30</v>
      </c>
      <c r="M71" s="237" t="str">
        <f>$E$19</f>
        <v>QUADRA PROJECT s.r.o.</v>
      </c>
      <c r="N71" s="235"/>
      <c r="O71" s="235"/>
      <c r="P71" s="235"/>
      <c r="Q71" s="235"/>
      <c r="R71" s="20"/>
    </row>
    <row r="72" spans="2:18" s="6" customFormat="1" ht="15" customHeight="1">
      <c r="B72" s="20"/>
      <c r="C72" s="15" t="s">
        <v>28</v>
      </c>
      <c r="F72" s="16" t="str">
        <f>IF($E$16="","",$E$16)</f>
        <v>Vyplň údaj</v>
      </c>
      <c r="R72" s="20"/>
    </row>
    <row r="73" spans="2:18" s="6" customFormat="1" ht="11.25" customHeight="1">
      <c r="B73" s="20"/>
      <c r="R73" s="20"/>
    </row>
    <row r="74" spans="2:26" s="81" customFormat="1" ht="30" customHeight="1">
      <c r="B74" s="82"/>
      <c r="C74" s="83" t="s">
        <v>105</v>
      </c>
      <c r="D74" s="84" t="s">
        <v>52</v>
      </c>
      <c r="E74" s="84" t="s">
        <v>48</v>
      </c>
      <c r="F74" s="259" t="s">
        <v>106</v>
      </c>
      <c r="G74" s="260"/>
      <c r="H74" s="260"/>
      <c r="I74" s="260"/>
      <c r="J74" s="84" t="s">
        <v>107</v>
      </c>
      <c r="K74" s="84" t="s">
        <v>108</v>
      </c>
      <c r="L74" s="259" t="s">
        <v>109</v>
      </c>
      <c r="M74" s="260"/>
      <c r="N74" s="259" t="s">
        <v>110</v>
      </c>
      <c r="O74" s="260"/>
      <c r="P74" s="260"/>
      <c r="Q74" s="260"/>
      <c r="R74" s="82"/>
      <c r="S74" s="47" t="s">
        <v>112</v>
      </c>
      <c r="T74" s="48" t="s">
        <v>36</v>
      </c>
      <c r="U74" s="48" t="s">
        <v>113</v>
      </c>
      <c r="V74" s="48" t="s">
        <v>114</v>
      </c>
      <c r="W74" s="48" t="s">
        <v>115</v>
      </c>
      <c r="X74" s="48" t="s">
        <v>116</v>
      </c>
      <c r="Y74" s="48" t="s">
        <v>117</v>
      </c>
      <c r="Z74" s="49" t="s">
        <v>118</v>
      </c>
    </row>
    <row r="75" spans="2:62" s="6" customFormat="1" ht="30" customHeight="1">
      <c r="B75" s="20"/>
      <c r="C75" s="52" t="s">
        <v>100</v>
      </c>
      <c r="N75" s="261">
        <f>$BJ$75</f>
        <v>0</v>
      </c>
      <c r="O75" s="235"/>
      <c r="P75" s="235"/>
      <c r="Q75" s="235"/>
      <c r="R75" s="20"/>
      <c r="S75" s="51"/>
      <c r="T75" s="42"/>
      <c r="U75" s="42"/>
      <c r="V75" s="85">
        <f>$V$76+$V$135</f>
        <v>0</v>
      </c>
      <c r="W75" s="42"/>
      <c r="X75" s="85">
        <f>$X$76+$X$135</f>
        <v>0.212798</v>
      </c>
      <c r="Y75" s="42"/>
      <c r="Z75" s="86">
        <f>$Z$76+$Z$135</f>
        <v>20.82928906</v>
      </c>
      <c r="AS75" s="6" t="s">
        <v>66</v>
      </c>
      <c r="AT75" s="6" t="s">
        <v>101</v>
      </c>
      <c r="BJ75" s="87">
        <f>$BJ$76+$BJ$135</f>
        <v>0</v>
      </c>
    </row>
    <row r="76" spans="2:62" s="88" customFormat="1" ht="37.5" customHeight="1">
      <c r="B76" s="89"/>
      <c r="D76" s="90" t="s">
        <v>136</v>
      </c>
      <c r="N76" s="262">
        <f>$BJ$76</f>
        <v>0</v>
      </c>
      <c r="O76" s="252"/>
      <c r="P76" s="252"/>
      <c r="Q76" s="252"/>
      <c r="R76" s="89"/>
      <c r="S76" s="92"/>
      <c r="V76" s="93">
        <f>$V$77</f>
        <v>0</v>
      </c>
      <c r="X76" s="93">
        <f>$X$77</f>
        <v>0.004656</v>
      </c>
      <c r="Z76" s="94">
        <f>$Z$77</f>
        <v>20.76632</v>
      </c>
      <c r="AQ76" s="91" t="s">
        <v>17</v>
      </c>
      <c r="AS76" s="91" t="s">
        <v>66</v>
      </c>
      <c r="AT76" s="91" t="s">
        <v>67</v>
      </c>
      <c r="AX76" s="91" t="s">
        <v>120</v>
      </c>
      <c r="BJ76" s="95">
        <f>$BJ$77</f>
        <v>0</v>
      </c>
    </row>
    <row r="77" spans="2:62" s="88" customFormat="1" ht="21" customHeight="1">
      <c r="B77" s="89"/>
      <c r="D77" s="96" t="s">
        <v>137</v>
      </c>
      <c r="N77" s="251">
        <f>$BJ$77</f>
        <v>0</v>
      </c>
      <c r="O77" s="252"/>
      <c r="P77" s="252"/>
      <c r="Q77" s="252"/>
      <c r="R77" s="89"/>
      <c r="S77" s="92"/>
      <c r="V77" s="93">
        <f>$V$78+SUM($V$79:$V$129)</f>
        <v>0</v>
      </c>
      <c r="X77" s="93">
        <f>$X$78+SUM($X$79:$X$129)</f>
        <v>0.004656</v>
      </c>
      <c r="Z77" s="94">
        <f>$Z$78+SUM($Z$79:$Z$129)</f>
        <v>20.76632</v>
      </c>
      <c r="AQ77" s="91" t="s">
        <v>17</v>
      </c>
      <c r="AS77" s="91" t="s">
        <v>66</v>
      </c>
      <c r="AT77" s="91" t="s">
        <v>17</v>
      </c>
      <c r="AX77" s="91" t="s">
        <v>120</v>
      </c>
      <c r="BJ77" s="95">
        <f>$BJ$78+SUM($BJ$79:$BJ$129)</f>
        <v>0</v>
      </c>
    </row>
    <row r="78" spans="2:64" s="6" customFormat="1" ht="15.75" customHeight="1">
      <c r="B78" s="20"/>
      <c r="C78" s="97" t="s">
        <v>142</v>
      </c>
      <c r="D78" s="97" t="s">
        <v>121</v>
      </c>
      <c r="E78" s="98" t="s">
        <v>143</v>
      </c>
      <c r="F78" s="254" t="s">
        <v>144</v>
      </c>
      <c r="G78" s="255"/>
      <c r="H78" s="255"/>
      <c r="I78" s="255"/>
      <c r="J78" s="99" t="s">
        <v>145</v>
      </c>
      <c r="K78" s="100">
        <v>27.6</v>
      </c>
      <c r="L78" s="256"/>
      <c r="M78" s="255"/>
      <c r="N78" s="257">
        <f>ROUND($L$78*$K$78,2)</f>
        <v>0</v>
      </c>
      <c r="O78" s="255"/>
      <c r="P78" s="255"/>
      <c r="Q78" s="255"/>
      <c r="R78" s="20"/>
      <c r="S78" s="101"/>
      <c r="T78" s="102" t="s">
        <v>37</v>
      </c>
      <c r="W78" s="103">
        <v>2E-05</v>
      </c>
      <c r="X78" s="103">
        <f>$W$78*$K$78</f>
        <v>0.0005520000000000001</v>
      </c>
      <c r="Y78" s="103">
        <v>0</v>
      </c>
      <c r="Z78" s="104">
        <f>$Y$78*$K$78</f>
        <v>0</v>
      </c>
      <c r="AQ78" s="71" t="s">
        <v>146</v>
      </c>
      <c r="AS78" s="71" t="s">
        <v>121</v>
      </c>
      <c r="AT78" s="71" t="s">
        <v>76</v>
      </c>
      <c r="AX78" s="6" t="s">
        <v>120</v>
      </c>
      <c r="BD78" s="105">
        <f>IF($T$78="základní",$N$78,0)</f>
        <v>0</v>
      </c>
      <c r="BE78" s="105">
        <f>IF($T$78="snížená",$N$78,0)</f>
        <v>0</v>
      </c>
      <c r="BF78" s="105">
        <f>IF($T$78="zákl. přenesená",$N$78,0)</f>
        <v>0</v>
      </c>
      <c r="BG78" s="105">
        <f>IF($T$78="sníž. přenesená",$N$78,0)</f>
        <v>0</v>
      </c>
      <c r="BH78" s="105">
        <f>IF($T$78="nulová",$N$78,0)</f>
        <v>0</v>
      </c>
      <c r="BI78" s="71" t="s">
        <v>17</v>
      </c>
      <c r="BJ78" s="105">
        <f>ROUND($L$78*$K$78,2)</f>
        <v>0</v>
      </c>
      <c r="BK78" s="71" t="s">
        <v>146</v>
      </c>
      <c r="BL78" s="71" t="s">
        <v>147</v>
      </c>
    </row>
    <row r="79" spans="2:50" s="6" customFormat="1" ht="15.75" customHeight="1">
      <c r="B79" s="110"/>
      <c r="E79" s="111"/>
      <c r="F79" s="271" t="s">
        <v>148</v>
      </c>
      <c r="G79" s="272"/>
      <c r="H79" s="272"/>
      <c r="I79" s="272"/>
      <c r="K79" s="113">
        <v>12</v>
      </c>
      <c r="R79" s="110"/>
      <c r="S79" s="114"/>
      <c r="Z79" s="115"/>
      <c r="AS79" s="112" t="s">
        <v>149</v>
      </c>
      <c r="AT79" s="112" t="s">
        <v>76</v>
      </c>
      <c r="AU79" s="112" t="s">
        <v>76</v>
      </c>
      <c r="AV79" s="112" t="s">
        <v>101</v>
      </c>
      <c r="AW79" s="112" t="s">
        <v>67</v>
      </c>
      <c r="AX79" s="112" t="s">
        <v>120</v>
      </c>
    </row>
    <row r="80" spans="2:50" s="6" customFormat="1" ht="15.75" customHeight="1">
      <c r="B80" s="110"/>
      <c r="E80" s="112"/>
      <c r="F80" s="271" t="s">
        <v>150</v>
      </c>
      <c r="G80" s="272"/>
      <c r="H80" s="272"/>
      <c r="I80" s="272"/>
      <c r="K80" s="113">
        <v>9.6</v>
      </c>
      <c r="R80" s="110"/>
      <c r="S80" s="114"/>
      <c r="Z80" s="115"/>
      <c r="AS80" s="112" t="s">
        <v>149</v>
      </c>
      <c r="AT80" s="112" t="s">
        <v>76</v>
      </c>
      <c r="AU80" s="112" t="s">
        <v>76</v>
      </c>
      <c r="AV80" s="112" t="s">
        <v>101</v>
      </c>
      <c r="AW80" s="112" t="s">
        <v>67</v>
      </c>
      <c r="AX80" s="112" t="s">
        <v>120</v>
      </c>
    </row>
    <row r="81" spans="2:50" s="6" customFormat="1" ht="15.75" customHeight="1">
      <c r="B81" s="110"/>
      <c r="E81" s="112"/>
      <c r="F81" s="271" t="s">
        <v>151</v>
      </c>
      <c r="G81" s="272"/>
      <c r="H81" s="272"/>
      <c r="I81" s="272"/>
      <c r="K81" s="113">
        <v>6</v>
      </c>
      <c r="R81" s="110"/>
      <c r="S81" s="114"/>
      <c r="Z81" s="115"/>
      <c r="AS81" s="112" t="s">
        <v>149</v>
      </c>
      <c r="AT81" s="112" t="s">
        <v>76</v>
      </c>
      <c r="AU81" s="112" t="s">
        <v>76</v>
      </c>
      <c r="AV81" s="112" t="s">
        <v>101</v>
      </c>
      <c r="AW81" s="112" t="s">
        <v>67</v>
      </c>
      <c r="AX81" s="112" t="s">
        <v>120</v>
      </c>
    </row>
    <row r="82" spans="2:50" s="6" customFormat="1" ht="15.75" customHeight="1">
      <c r="B82" s="116"/>
      <c r="E82" s="117"/>
      <c r="F82" s="273" t="s">
        <v>152</v>
      </c>
      <c r="G82" s="274"/>
      <c r="H82" s="274"/>
      <c r="I82" s="274"/>
      <c r="K82" s="118">
        <v>27.6</v>
      </c>
      <c r="R82" s="116"/>
      <c r="S82" s="119"/>
      <c r="Z82" s="120"/>
      <c r="AS82" s="117" t="s">
        <v>149</v>
      </c>
      <c r="AT82" s="117" t="s">
        <v>76</v>
      </c>
      <c r="AU82" s="117" t="s">
        <v>146</v>
      </c>
      <c r="AV82" s="117" t="s">
        <v>101</v>
      </c>
      <c r="AW82" s="117" t="s">
        <v>17</v>
      </c>
      <c r="AX82" s="117" t="s">
        <v>120</v>
      </c>
    </row>
    <row r="83" spans="2:64" s="6" customFormat="1" ht="15.75" customHeight="1">
      <c r="B83" s="20"/>
      <c r="C83" s="97" t="s">
        <v>153</v>
      </c>
      <c r="D83" s="97" t="s">
        <v>121</v>
      </c>
      <c r="E83" s="98" t="s">
        <v>154</v>
      </c>
      <c r="F83" s="254" t="s">
        <v>155</v>
      </c>
      <c r="G83" s="255"/>
      <c r="H83" s="255"/>
      <c r="I83" s="255"/>
      <c r="J83" s="99" t="s">
        <v>156</v>
      </c>
      <c r="K83" s="100">
        <v>1</v>
      </c>
      <c r="L83" s="256"/>
      <c r="M83" s="255"/>
      <c r="N83" s="257">
        <f>ROUND($L$83*$K$83,2)</f>
        <v>0</v>
      </c>
      <c r="O83" s="255"/>
      <c r="P83" s="255"/>
      <c r="Q83" s="255"/>
      <c r="R83" s="20"/>
      <c r="S83" s="101"/>
      <c r="T83" s="102" t="s">
        <v>37</v>
      </c>
      <c r="W83" s="103">
        <v>0.00013</v>
      </c>
      <c r="X83" s="103">
        <f>$W$83*$K$83</f>
        <v>0.00013</v>
      </c>
      <c r="Y83" s="103">
        <v>0</v>
      </c>
      <c r="Z83" s="104">
        <f>$Y$83*$K$83</f>
        <v>0</v>
      </c>
      <c r="AQ83" s="71" t="s">
        <v>146</v>
      </c>
      <c r="AS83" s="71" t="s">
        <v>121</v>
      </c>
      <c r="AT83" s="71" t="s">
        <v>76</v>
      </c>
      <c r="AX83" s="6" t="s">
        <v>120</v>
      </c>
      <c r="BD83" s="105">
        <f>IF($T$83="základní",$N$83,0)</f>
        <v>0</v>
      </c>
      <c r="BE83" s="105">
        <f>IF($T$83="snížená",$N$83,0)</f>
        <v>0</v>
      </c>
      <c r="BF83" s="105">
        <f>IF($T$83="zákl. přenesená",$N$83,0)</f>
        <v>0</v>
      </c>
      <c r="BG83" s="105">
        <f>IF($T$83="sníž. přenesená",$N$83,0)</f>
        <v>0</v>
      </c>
      <c r="BH83" s="105">
        <f>IF($T$83="nulová",$N$83,0)</f>
        <v>0</v>
      </c>
      <c r="BI83" s="71" t="s">
        <v>17</v>
      </c>
      <c r="BJ83" s="105">
        <f>ROUND($L$83*$K$83,2)</f>
        <v>0</v>
      </c>
      <c r="BK83" s="71" t="s">
        <v>146</v>
      </c>
      <c r="BL83" s="71" t="s">
        <v>157</v>
      </c>
    </row>
    <row r="84" spans="2:64" s="6" customFormat="1" ht="15.75" customHeight="1">
      <c r="B84" s="20"/>
      <c r="C84" s="99" t="s">
        <v>158</v>
      </c>
      <c r="D84" s="99" t="s">
        <v>121</v>
      </c>
      <c r="E84" s="98" t="s">
        <v>159</v>
      </c>
      <c r="F84" s="254" t="s">
        <v>160</v>
      </c>
      <c r="G84" s="255"/>
      <c r="H84" s="255"/>
      <c r="I84" s="255"/>
      <c r="J84" s="99" t="s">
        <v>156</v>
      </c>
      <c r="K84" s="100">
        <v>1</v>
      </c>
      <c r="L84" s="256"/>
      <c r="M84" s="255"/>
      <c r="N84" s="257">
        <f>ROUND($L$84*$K$84,2)</f>
        <v>0</v>
      </c>
      <c r="O84" s="255"/>
      <c r="P84" s="255"/>
      <c r="Q84" s="255"/>
      <c r="R84" s="20"/>
      <c r="S84" s="101"/>
      <c r="T84" s="102" t="s">
        <v>37</v>
      </c>
      <c r="W84" s="103">
        <v>4E-05</v>
      </c>
      <c r="X84" s="103">
        <f>$W$84*$K$84</f>
        <v>4E-05</v>
      </c>
      <c r="Y84" s="103">
        <v>0</v>
      </c>
      <c r="Z84" s="104">
        <f>$Y$84*$K$84</f>
        <v>0</v>
      </c>
      <c r="AQ84" s="71" t="s">
        <v>146</v>
      </c>
      <c r="AS84" s="71" t="s">
        <v>121</v>
      </c>
      <c r="AT84" s="71" t="s">
        <v>76</v>
      </c>
      <c r="AX84" s="71" t="s">
        <v>120</v>
      </c>
      <c r="BD84" s="105">
        <f>IF($T$84="základní",$N$84,0)</f>
        <v>0</v>
      </c>
      <c r="BE84" s="105">
        <f>IF($T$84="snížená",$N$84,0)</f>
        <v>0</v>
      </c>
      <c r="BF84" s="105">
        <f>IF($T$84="zákl. přenesená",$N$84,0)</f>
        <v>0</v>
      </c>
      <c r="BG84" s="105">
        <f>IF($T$84="sníž. přenesená",$N$84,0)</f>
        <v>0</v>
      </c>
      <c r="BH84" s="105">
        <f>IF($T$84="nulová",$N$84,0)</f>
        <v>0</v>
      </c>
      <c r="BI84" s="71" t="s">
        <v>17</v>
      </c>
      <c r="BJ84" s="105">
        <f>ROUND($L$84*$K$84,2)</f>
        <v>0</v>
      </c>
      <c r="BK84" s="71" t="s">
        <v>146</v>
      </c>
      <c r="BL84" s="71" t="s">
        <v>161</v>
      </c>
    </row>
    <row r="85" spans="2:64" s="6" customFormat="1" ht="15.75" customHeight="1">
      <c r="B85" s="20"/>
      <c r="C85" s="99" t="s">
        <v>76</v>
      </c>
      <c r="D85" s="99" t="s">
        <v>121</v>
      </c>
      <c r="E85" s="98" t="s">
        <v>162</v>
      </c>
      <c r="F85" s="254" t="s">
        <v>163</v>
      </c>
      <c r="G85" s="255"/>
      <c r="H85" s="255"/>
      <c r="I85" s="255"/>
      <c r="J85" s="99" t="s">
        <v>164</v>
      </c>
      <c r="K85" s="100">
        <v>0.24</v>
      </c>
      <c r="L85" s="256"/>
      <c r="M85" s="255"/>
      <c r="N85" s="257">
        <f>ROUND($L$85*$K$85,2)</f>
        <v>0</v>
      </c>
      <c r="O85" s="255"/>
      <c r="P85" s="255"/>
      <c r="Q85" s="255"/>
      <c r="R85" s="20"/>
      <c r="S85" s="101"/>
      <c r="T85" s="102" t="s">
        <v>37</v>
      </c>
      <c r="W85" s="103">
        <v>0</v>
      </c>
      <c r="X85" s="103">
        <f>$W$85*$K$85</f>
        <v>0</v>
      </c>
      <c r="Y85" s="103">
        <v>2</v>
      </c>
      <c r="Z85" s="104">
        <f>$Y$85*$K$85</f>
        <v>0.48</v>
      </c>
      <c r="AQ85" s="71" t="s">
        <v>146</v>
      </c>
      <c r="AS85" s="71" t="s">
        <v>121</v>
      </c>
      <c r="AT85" s="71" t="s">
        <v>76</v>
      </c>
      <c r="AX85" s="71" t="s">
        <v>120</v>
      </c>
      <c r="BD85" s="105">
        <f>IF($T$85="základní",$N$85,0)</f>
        <v>0</v>
      </c>
      <c r="BE85" s="105">
        <f>IF($T$85="snížená",$N$85,0)</f>
        <v>0</v>
      </c>
      <c r="BF85" s="105">
        <f>IF($T$85="zákl. přenesená",$N$85,0)</f>
        <v>0</v>
      </c>
      <c r="BG85" s="105">
        <f>IF($T$85="sníž. přenesená",$N$85,0)</f>
        <v>0</v>
      </c>
      <c r="BH85" s="105">
        <f>IF($T$85="nulová",$N$85,0)</f>
        <v>0</v>
      </c>
      <c r="BI85" s="71" t="s">
        <v>17</v>
      </c>
      <c r="BJ85" s="105">
        <f>ROUND($L$85*$K$85,2)</f>
        <v>0</v>
      </c>
      <c r="BK85" s="71" t="s">
        <v>146</v>
      </c>
      <c r="BL85" s="71" t="s">
        <v>165</v>
      </c>
    </row>
    <row r="86" spans="2:50" s="6" customFormat="1" ht="15.75" customHeight="1">
      <c r="B86" s="110"/>
      <c r="E86" s="111"/>
      <c r="F86" s="271" t="s">
        <v>166</v>
      </c>
      <c r="G86" s="272"/>
      <c r="H86" s="272"/>
      <c r="I86" s="272"/>
      <c r="K86" s="113">
        <v>0.24</v>
      </c>
      <c r="R86" s="110"/>
      <c r="S86" s="114"/>
      <c r="Z86" s="115"/>
      <c r="AS86" s="112" t="s">
        <v>149</v>
      </c>
      <c r="AT86" s="112" t="s">
        <v>76</v>
      </c>
      <c r="AU86" s="112" t="s">
        <v>76</v>
      </c>
      <c r="AV86" s="112" t="s">
        <v>101</v>
      </c>
      <c r="AW86" s="112" t="s">
        <v>17</v>
      </c>
      <c r="AX86" s="112" t="s">
        <v>120</v>
      </c>
    </row>
    <row r="87" spans="2:64" s="6" customFormat="1" ht="27" customHeight="1">
      <c r="B87" s="20"/>
      <c r="C87" s="97" t="s">
        <v>146</v>
      </c>
      <c r="D87" s="97" t="s">
        <v>121</v>
      </c>
      <c r="E87" s="98" t="s">
        <v>167</v>
      </c>
      <c r="F87" s="254" t="s">
        <v>168</v>
      </c>
      <c r="G87" s="255"/>
      <c r="H87" s="255"/>
      <c r="I87" s="255"/>
      <c r="J87" s="99" t="s">
        <v>164</v>
      </c>
      <c r="K87" s="100">
        <v>0.587</v>
      </c>
      <c r="L87" s="256"/>
      <c r="M87" s="255"/>
      <c r="N87" s="257">
        <f>ROUND($L$87*$K$87,2)</f>
        <v>0</v>
      </c>
      <c r="O87" s="255"/>
      <c r="P87" s="255"/>
      <c r="Q87" s="255"/>
      <c r="R87" s="20"/>
      <c r="S87" s="101"/>
      <c r="T87" s="102" t="s">
        <v>37</v>
      </c>
      <c r="W87" s="103">
        <v>0</v>
      </c>
      <c r="X87" s="103">
        <f>$W$87*$K$87</f>
        <v>0</v>
      </c>
      <c r="Y87" s="103">
        <v>2.2</v>
      </c>
      <c r="Z87" s="104">
        <f>$Y$87*$K$87</f>
        <v>1.2914</v>
      </c>
      <c r="AQ87" s="71" t="s">
        <v>146</v>
      </c>
      <c r="AS87" s="71" t="s">
        <v>121</v>
      </c>
      <c r="AT87" s="71" t="s">
        <v>76</v>
      </c>
      <c r="AX87" s="6" t="s">
        <v>120</v>
      </c>
      <c r="BD87" s="105">
        <f>IF($T$87="základní",$N$87,0)</f>
        <v>0</v>
      </c>
      <c r="BE87" s="105">
        <f>IF($T$87="snížená",$N$87,0)</f>
        <v>0</v>
      </c>
      <c r="BF87" s="105">
        <f>IF($T$87="zákl. přenesená",$N$87,0)</f>
        <v>0</v>
      </c>
      <c r="BG87" s="105">
        <f>IF($T$87="sníž. přenesená",$N$87,0)</f>
        <v>0</v>
      </c>
      <c r="BH87" s="105">
        <f>IF($T$87="nulová",$N$87,0)</f>
        <v>0</v>
      </c>
      <c r="BI87" s="71" t="s">
        <v>17</v>
      </c>
      <c r="BJ87" s="105">
        <f>ROUND($L$87*$K$87,2)</f>
        <v>0</v>
      </c>
      <c r="BK87" s="71" t="s">
        <v>146</v>
      </c>
      <c r="BL87" s="71" t="s">
        <v>169</v>
      </c>
    </row>
    <row r="88" spans="2:50" s="6" customFormat="1" ht="15.75" customHeight="1">
      <c r="B88" s="110"/>
      <c r="E88" s="111"/>
      <c r="F88" s="271" t="s">
        <v>170</v>
      </c>
      <c r="G88" s="272"/>
      <c r="H88" s="272"/>
      <c r="I88" s="272"/>
      <c r="K88" s="113">
        <v>0.108</v>
      </c>
      <c r="R88" s="110"/>
      <c r="S88" s="114"/>
      <c r="Z88" s="115"/>
      <c r="AS88" s="112" t="s">
        <v>149</v>
      </c>
      <c r="AT88" s="112" t="s">
        <v>76</v>
      </c>
      <c r="AU88" s="112" t="s">
        <v>76</v>
      </c>
      <c r="AV88" s="112" t="s">
        <v>101</v>
      </c>
      <c r="AW88" s="112" t="s">
        <v>67</v>
      </c>
      <c r="AX88" s="112" t="s">
        <v>120</v>
      </c>
    </row>
    <row r="89" spans="2:50" s="6" customFormat="1" ht="15.75" customHeight="1">
      <c r="B89" s="110"/>
      <c r="E89" s="112"/>
      <c r="F89" s="271" t="s">
        <v>171</v>
      </c>
      <c r="G89" s="272"/>
      <c r="H89" s="272"/>
      <c r="I89" s="272"/>
      <c r="K89" s="113">
        <v>0.279</v>
      </c>
      <c r="R89" s="110"/>
      <c r="S89" s="114"/>
      <c r="Z89" s="115"/>
      <c r="AS89" s="112" t="s">
        <v>149</v>
      </c>
      <c r="AT89" s="112" t="s">
        <v>76</v>
      </c>
      <c r="AU89" s="112" t="s">
        <v>76</v>
      </c>
      <c r="AV89" s="112" t="s">
        <v>101</v>
      </c>
      <c r="AW89" s="112" t="s">
        <v>67</v>
      </c>
      <c r="AX89" s="112" t="s">
        <v>120</v>
      </c>
    </row>
    <row r="90" spans="2:50" s="6" customFormat="1" ht="15.75" customHeight="1">
      <c r="B90" s="110"/>
      <c r="E90" s="112"/>
      <c r="F90" s="271" t="s">
        <v>172</v>
      </c>
      <c r="G90" s="272"/>
      <c r="H90" s="272"/>
      <c r="I90" s="272"/>
      <c r="K90" s="113">
        <v>0.2</v>
      </c>
      <c r="R90" s="110"/>
      <c r="S90" s="114"/>
      <c r="Z90" s="115"/>
      <c r="AS90" s="112" t="s">
        <v>149</v>
      </c>
      <c r="AT90" s="112" t="s">
        <v>76</v>
      </c>
      <c r="AU90" s="112" t="s">
        <v>76</v>
      </c>
      <c r="AV90" s="112" t="s">
        <v>101</v>
      </c>
      <c r="AW90" s="112" t="s">
        <v>67</v>
      </c>
      <c r="AX90" s="112" t="s">
        <v>120</v>
      </c>
    </row>
    <row r="91" spans="2:50" s="6" customFormat="1" ht="15.75" customHeight="1">
      <c r="B91" s="116"/>
      <c r="E91" s="117"/>
      <c r="F91" s="273" t="s">
        <v>152</v>
      </c>
      <c r="G91" s="274"/>
      <c r="H91" s="274"/>
      <c r="I91" s="274"/>
      <c r="K91" s="118">
        <v>0.587</v>
      </c>
      <c r="R91" s="116"/>
      <c r="S91" s="119"/>
      <c r="Z91" s="120"/>
      <c r="AS91" s="117" t="s">
        <v>149</v>
      </c>
      <c r="AT91" s="117" t="s">
        <v>76</v>
      </c>
      <c r="AU91" s="117" t="s">
        <v>146</v>
      </c>
      <c r="AV91" s="117" t="s">
        <v>101</v>
      </c>
      <c r="AW91" s="117" t="s">
        <v>17</v>
      </c>
      <c r="AX91" s="117" t="s">
        <v>120</v>
      </c>
    </row>
    <row r="92" spans="2:64" s="6" customFormat="1" ht="27" customHeight="1">
      <c r="B92" s="20"/>
      <c r="C92" s="97" t="s">
        <v>119</v>
      </c>
      <c r="D92" s="97" t="s">
        <v>121</v>
      </c>
      <c r="E92" s="98" t="s">
        <v>173</v>
      </c>
      <c r="F92" s="254" t="s">
        <v>174</v>
      </c>
      <c r="G92" s="255"/>
      <c r="H92" s="255"/>
      <c r="I92" s="255"/>
      <c r="J92" s="99" t="s">
        <v>175</v>
      </c>
      <c r="K92" s="100">
        <v>91.265</v>
      </c>
      <c r="L92" s="256"/>
      <c r="M92" s="255"/>
      <c r="N92" s="257">
        <f>ROUND($L$92*$K$92,2)</f>
        <v>0</v>
      </c>
      <c r="O92" s="255"/>
      <c r="P92" s="255"/>
      <c r="Q92" s="255"/>
      <c r="R92" s="20"/>
      <c r="S92" s="101"/>
      <c r="T92" s="102" t="s">
        <v>37</v>
      </c>
      <c r="W92" s="103">
        <v>0</v>
      </c>
      <c r="X92" s="103">
        <f>$W$92*$K$92</f>
        <v>0</v>
      </c>
      <c r="Y92" s="103">
        <v>0.035</v>
      </c>
      <c r="Z92" s="104">
        <f>$Y$92*$K$92</f>
        <v>3.194275</v>
      </c>
      <c r="AQ92" s="71" t="s">
        <v>146</v>
      </c>
      <c r="AS92" s="71" t="s">
        <v>121</v>
      </c>
      <c r="AT92" s="71" t="s">
        <v>76</v>
      </c>
      <c r="AX92" s="6" t="s">
        <v>120</v>
      </c>
      <c r="BD92" s="105">
        <f>IF($T$92="základní",$N$92,0)</f>
        <v>0</v>
      </c>
      <c r="BE92" s="105">
        <f>IF($T$92="snížená",$N$92,0)</f>
        <v>0</v>
      </c>
      <c r="BF92" s="105">
        <f>IF($T$92="zákl. přenesená",$N$92,0)</f>
        <v>0</v>
      </c>
      <c r="BG92" s="105">
        <f>IF($T$92="sníž. přenesená",$N$92,0)</f>
        <v>0</v>
      </c>
      <c r="BH92" s="105">
        <f>IF($T$92="nulová",$N$92,0)</f>
        <v>0</v>
      </c>
      <c r="BI92" s="71" t="s">
        <v>17</v>
      </c>
      <c r="BJ92" s="105">
        <f>ROUND($L$92*$K$92,2)</f>
        <v>0</v>
      </c>
      <c r="BK92" s="71" t="s">
        <v>146</v>
      </c>
      <c r="BL92" s="71" t="s">
        <v>176</v>
      </c>
    </row>
    <row r="93" spans="2:50" s="6" customFormat="1" ht="15.75" customHeight="1">
      <c r="B93" s="110"/>
      <c r="E93" s="111"/>
      <c r="F93" s="271" t="s">
        <v>177</v>
      </c>
      <c r="G93" s="272"/>
      <c r="H93" s="272"/>
      <c r="I93" s="272"/>
      <c r="K93" s="113">
        <v>88.7</v>
      </c>
      <c r="R93" s="110"/>
      <c r="S93" s="114"/>
      <c r="Z93" s="115"/>
      <c r="AS93" s="112" t="s">
        <v>149</v>
      </c>
      <c r="AT93" s="112" t="s">
        <v>76</v>
      </c>
      <c r="AU93" s="112" t="s">
        <v>76</v>
      </c>
      <c r="AV93" s="112" t="s">
        <v>101</v>
      </c>
      <c r="AW93" s="112" t="s">
        <v>67</v>
      </c>
      <c r="AX93" s="112" t="s">
        <v>120</v>
      </c>
    </row>
    <row r="94" spans="2:50" s="6" customFormat="1" ht="15.75" customHeight="1">
      <c r="B94" s="110"/>
      <c r="E94" s="112"/>
      <c r="F94" s="271" t="s">
        <v>178</v>
      </c>
      <c r="G94" s="272"/>
      <c r="H94" s="272"/>
      <c r="I94" s="272"/>
      <c r="K94" s="113">
        <v>-3.935</v>
      </c>
      <c r="R94" s="110"/>
      <c r="S94" s="114"/>
      <c r="Z94" s="115"/>
      <c r="AS94" s="112" t="s">
        <v>149</v>
      </c>
      <c r="AT94" s="112" t="s">
        <v>76</v>
      </c>
      <c r="AU94" s="112" t="s">
        <v>76</v>
      </c>
      <c r="AV94" s="112" t="s">
        <v>101</v>
      </c>
      <c r="AW94" s="112" t="s">
        <v>67</v>
      </c>
      <c r="AX94" s="112" t="s">
        <v>120</v>
      </c>
    </row>
    <row r="95" spans="2:50" s="6" customFormat="1" ht="15.75" customHeight="1">
      <c r="B95" s="110"/>
      <c r="E95" s="112"/>
      <c r="F95" s="271" t="s">
        <v>179</v>
      </c>
      <c r="G95" s="272"/>
      <c r="H95" s="272"/>
      <c r="I95" s="272"/>
      <c r="K95" s="113">
        <v>6.5</v>
      </c>
      <c r="R95" s="110"/>
      <c r="S95" s="114"/>
      <c r="Z95" s="115"/>
      <c r="AS95" s="112" t="s">
        <v>149</v>
      </c>
      <c r="AT95" s="112" t="s">
        <v>76</v>
      </c>
      <c r="AU95" s="112" t="s">
        <v>76</v>
      </c>
      <c r="AV95" s="112" t="s">
        <v>101</v>
      </c>
      <c r="AW95" s="112" t="s">
        <v>67</v>
      </c>
      <c r="AX95" s="112" t="s">
        <v>120</v>
      </c>
    </row>
    <row r="96" spans="2:50" s="6" customFormat="1" ht="15.75" customHeight="1">
      <c r="B96" s="116"/>
      <c r="E96" s="117"/>
      <c r="F96" s="273" t="s">
        <v>152</v>
      </c>
      <c r="G96" s="274"/>
      <c r="H96" s="274"/>
      <c r="I96" s="274"/>
      <c r="K96" s="118">
        <v>91.265</v>
      </c>
      <c r="R96" s="116"/>
      <c r="S96" s="119"/>
      <c r="Z96" s="120"/>
      <c r="AS96" s="117" t="s">
        <v>149</v>
      </c>
      <c r="AT96" s="117" t="s">
        <v>76</v>
      </c>
      <c r="AU96" s="117" t="s">
        <v>146</v>
      </c>
      <c r="AV96" s="117" t="s">
        <v>101</v>
      </c>
      <c r="AW96" s="117" t="s">
        <v>17</v>
      </c>
      <c r="AX96" s="117" t="s">
        <v>120</v>
      </c>
    </row>
    <row r="97" spans="2:64" s="6" customFormat="1" ht="27" customHeight="1">
      <c r="B97" s="20"/>
      <c r="C97" s="97" t="s">
        <v>9</v>
      </c>
      <c r="D97" s="97" t="s">
        <v>121</v>
      </c>
      <c r="E97" s="98" t="s">
        <v>180</v>
      </c>
      <c r="F97" s="254" t="s">
        <v>181</v>
      </c>
      <c r="G97" s="255"/>
      <c r="H97" s="255"/>
      <c r="I97" s="255"/>
      <c r="J97" s="99" t="s">
        <v>175</v>
      </c>
      <c r="K97" s="100">
        <v>91.265</v>
      </c>
      <c r="L97" s="256"/>
      <c r="M97" s="255"/>
      <c r="N97" s="257">
        <f>ROUND($L$97*$K$97,2)</f>
        <v>0</v>
      </c>
      <c r="O97" s="255"/>
      <c r="P97" s="255"/>
      <c r="Q97" s="255"/>
      <c r="R97" s="20"/>
      <c r="S97" s="101"/>
      <c r="T97" s="102" t="s">
        <v>37</v>
      </c>
      <c r="W97" s="103">
        <v>0</v>
      </c>
      <c r="X97" s="103">
        <f>$W$97*$K$97</f>
        <v>0</v>
      </c>
      <c r="Y97" s="103">
        <v>0.005</v>
      </c>
      <c r="Z97" s="104">
        <f>$Y$97*$K$97</f>
        <v>0.45632500000000004</v>
      </c>
      <c r="AQ97" s="71" t="s">
        <v>146</v>
      </c>
      <c r="AS97" s="71" t="s">
        <v>121</v>
      </c>
      <c r="AT97" s="71" t="s">
        <v>76</v>
      </c>
      <c r="AX97" s="6" t="s">
        <v>120</v>
      </c>
      <c r="BD97" s="105">
        <f>IF($T$97="základní",$N$97,0)</f>
        <v>0</v>
      </c>
      <c r="BE97" s="105">
        <f>IF($T$97="snížená",$N$97,0)</f>
        <v>0</v>
      </c>
      <c r="BF97" s="105">
        <f>IF($T$97="zákl. přenesená",$N$97,0)</f>
        <v>0</v>
      </c>
      <c r="BG97" s="105">
        <f>IF($T$97="sníž. přenesená",$N$97,0)</f>
        <v>0</v>
      </c>
      <c r="BH97" s="105">
        <f>IF($T$97="nulová",$N$97,0)</f>
        <v>0</v>
      </c>
      <c r="BI97" s="71" t="s">
        <v>17</v>
      </c>
      <c r="BJ97" s="105">
        <f>ROUND($L$97*$K$97,2)</f>
        <v>0</v>
      </c>
      <c r="BK97" s="71" t="s">
        <v>146</v>
      </c>
      <c r="BL97" s="71" t="s">
        <v>182</v>
      </c>
    </row>
    <row r="98" spans="2:64" s="6" customFormat="1" ht="27" customHeight="1">
      <c r="B98" s="20"/>
      <c r="C98" s="99" t="s">
        <v>183</v>
      </c>
      <c r="D98" s="99" t="s">
        <v>121</v>
      </c>
      <c r="E98" s="98" t="s">
        <v>184</v>
      </c>
      <c r="F98" s="254" t="s">
        <v>185</v>
      </c>
      <c r="G98" s="255"/>
      <c r="H98" s="255"/>
      <c r="I98" s="255"/>
      <c r="J98" s="99" t="s">
        <v>145</v>
      </c>
      <c r="K98" s="100">
        <v>1.4</v>
      </c>
      <c r="L98" s="256"/>
      <c r="M98" s="255"/>
      <c r="N98" s="257">
        <f>ROUND($L$98*$K$98,2)</f>
        <v>0</v>
      </c>
      <c r="O98" s="255"/>
      <c r="P98" s="255"/>
      <c r="Q98" s="255"/>
      <c r="R98" s="20"/>
      <c r="S98" s="101"/>
      <c r="T98" s="102" t="s">
        <v>37</v>
      </c>
      <c r="W98" s="103">
        <v>0.00281</v>
      </c>
      <c r="X98" s="103">
        <f>$W$98*$K$98</f>
        <v>0.003934</v>
      </c>
      <c r="Y98" s="103">
        <v>0.101</v>
      </c>
      <c r="Z98" s="104">
        <f>$Y$98*$K$98</f>
        <v>0.1414</v>
      </c>
      <c r="AQ98" s="71" t="s">
        <v>146</v>
      </c>
      <c r="AS98" s="71" t="s">
        <v>121</v>
      </c>
      <c r="AT98" s="71" t="s">
        <v>76</v>
      </c>
      <c r="AX98" s="71" t="s">
        <v>120</v>
      </c>
      <c r="BD98" s="105">
        <f>IF($T$98="základní",$N$98,0)</f>
        <v>0</v>
      </c>
      <c r="BE98" s="105">
        <f>IF($T$98="snížená",$N$98,0)</f>
        <v>0</v>
      </c>
      <c r="BF98" s="105">
        <f>IF($T$98="zákl. přenesená",$N$98,0)</f>
        <v>0</v>
      </c>
      <c r="BG98" s="105">
        <f>IF($T$98="sníž. přenesená",$N$98,0)</f>
        <v>0</v>
      </c>
      <c r="BH98" s="105">
        <f>IF($T$98="nulová",$N$98,0)</f>
        <v>0</v>
      </c>
      <c r="BI98" s="71" t="s">
        <v>17</v>
      </c>
      <c r="BJ98" s="105">
        <f>ROUND($L$98*$K$98,2)</f>
        <v>0</v>
      </c>
      <c r="BK98" s="71" t="s">
        <v>146</v>
      </c>
      <c r="BL98" s="71" t="s">
        <v>186</v>
      </c>
    </row>
    <row r="99" spans="2:50" s="6" customFormat="1" ht="15.75" customHeight="1">
      <c r="B99" s="110"/>
      <c r="E99" s="111"/>
      <c r="F99" s="271" t="s">
        <v>187</v>
      </c>
      <c r="G99" s="272"/>
      <c r="H99" s="272"/>
      <c r="I99" s="272"/>
      <c r="K99" s="113">
        <v>1.4</v>
      </c>
      <c r="R99" s="110"/>
      <c r="S99" s="114"/>
      <c r="Z99" s="115"/>
      <c r="AS99" s="112" t="s">
        <v>149</v>
      </c>
      <c r="AT99" s="112" t="s">
        <v>76</v>
      </c>
      <c r="AU99" s="112" t="s">
        <v>76</v>
      </c>
      <c r="AV99" s="112" t="s">
        <v>101</v>
      </c>
      <c r="AW99" s="112" t="s">
        <v>17</v>
      </c>
      <c r="AX99" s="112" t="s">
        <v>120</v>
      </c>
    </row>
    <row r="100" spans="2:64" s="6" customFormat="1" ht="27" customHeight="1">
      <c r="B100" s="20"/>
      <c r="C100" s="97" t="s">
        <v>188</v>
      </c>
      <c r="D100" s="97" t="s">
        <v>121</v>
      </c>
      <c r="E100" s="98" t="s">
        <v>189</v>
      </c>
      <c r="F100" s="254" t="s">
        <v>190</v>
      </c>
      <c r="G100" s="255"/>
      <c r="H100" s="255"/>
      <c r="I100" s="255"/>
      <c r="J100" s="99" t="s">
        <v>175</v>
      </c>
      <c r="K100" s="100">
        <v>107.73</v>
      </c>
      <c r="L100" s="256"/>
      <c r="M100" s="255"/>
      <c r="N100" s="257">
        <f>ROUND($L$100*$K$100,2)</f>
        <v>0</v>
      </c>
      <c r="O100" s="255"/>
      <c r="P100" s="255"/>
      <c r="Q100" s="255"/>
      <c r="R100" s="20"/>
      <c r="S100" s="101"/>
      <c r="T100" s="102" t="s">
        <v>37</v>
      </c>
      <c r="W100" s="103">
        <v>0</v>
      </c>
      <c r="X100" s="103">
        <f>$W$100*$K$100</f>
        <v>0</v>
      </c>
      <c r="Y100" s="103">
        <v>0.046</v>
      </c>
      <c r="Z100" s="104">
        <f>$Y$100*$K$100</f>
        <v>4.95558</v>
      </c>
      <c r="AQ100" s="71" t="s">
        <v>146</v>
      </c>
      <c r="AS100" s="71" t="s">
        <v>121</v>
      </c>
      <c r="AT100" s="71" t="s">
        <v>76</v>
      </c>
      <c r="AX100" s="6" t="s">
        <v>120</v>
      </c>
      <c r="BD100" s="105">
        <f>IF($T$100="základní",$N$100,0)</f>
        <v>0</v>
      </c>
      <c r="BE100" s="105">
        <f>IF($T$100="snížená",$N$100,0)</f>
        <v>0</v>
      </c>
      <c r="BF100" s="105">
        <f>IF($T$100="zákl. přenesená",$N$100,0)</f>
        <v>0</v>
      </c>
      <c r="BG100" s="105">
        <f>IF($T$100="sníž. přenesená",$N$100,0)</f>
        <v>0</v>
      </c>
      <c r="BH100" s="105">
        <f>IF($T$100="nulová",$N$100,0)</f>
        <v>0</v>
      </c>
      <c r="BI100" s="71" t="s">
        <v>17</v>
      </c>
      <c r="BJ100" s="105">
        <f>ROUND($L$100*$K$100,2)</f>
        <v>0</v>
      </c>
      <c r="BK100" s="71" t="s">
        <v>146</v>
      </c>
      <c r="BL100" s="71" t="s">
        <v>191</v>
      </c>
    </row>
    <row r="101" spans="2:64" s="6" customFormat="1" ht="27" customHeight="1">
      <c r="B101" s="20"/>
      <c r="C101" s="99" t="s">
        <v>192</v>
      </c>
      <c r="D101" s="99" t="s">
        <v>121</v>
      </c>
      <c r="E101" s="98" t="s">
        <v>193</v>
      </c>
      <c r="F101" s="254" t="s">
        <v>194</v>
      </c>
      <c r="G101" s="255"/>
      <c r="H101" s="255"/>
      <c r="I101" s="255"/>
      <c r="J101" s="99" t="s">
        <v>175</v>
      </c>
      <c r="K101" s="100">
        <v>107.73</v>
      </c>
      <c r="L101" s="256"/>
      <c r="M101" s="255"/>
      <c r="N101" s="257">
        <f>ROUND($L$101*$K$101,2)</f>
        <v>0</v>
      </c>
      <c r="O101" s="255"/>
      <c r="P101" s="255"/>
      <c r="Q101" s="255"/>
      <c r="R101" s="20"/>
      <c r="S101" s="101"/>
      <c r="T101" s="102" t="s">
        <v>37</v>
      </c>
      <c r="W101" s="103">
        <v>0</v>
      </c>
      <c r="X101" s="103">
        <f>$W$101*$K$101</f>
        <v>0</v>
      </c>
      <c r="Y101" s="103">
        <v>0.068</v>
      </c>
      <c r="Z101" s="104">
        <f>$Y$101*$K$101</f>
        <v>7.325640000000001</v>
      </c>
      <c r="AQ101" s="71" t="s">
        <v>146</v>
      </c>
      <c r="AS101" s="71" t="s">
        <v>121</v>
      </c>
      <c r="AT101" s="71" t="s">
        <v>76</v>
      </c>
      <c r="AX101" s="71" t="s">
        <v>120</v>
      </c>
      <c r="BD101" s="105">
        <f>IF($T$101="základní",$N$101,0)</f>
        <v>0</v>
      </c>
      <c r="BE101" s="105">
        <f>IF($T$101="snížená",$N$101,0)</f>
        <v>0</v>
      </c>
      <c r="BF101" s="105">
        <f>IF($T$101="zákl. přenesená",$N$101,0)</f>
        <v>0</v>
      </c>
      <c r="BG101" s="105">
        <f>IF($T$101="sníž. přenesená",$N$101,0)</f>
        <v>0</v>
      </c>
      <c r="BH101" s="105">
        <f>IF($T$101="nulová",$N$101,0)</f>
        <v>0</v>
      </c>
      <c r="BI101" s="71" t="s">
        <v>17</v>
      </c>
      <c r="BJ101" s="105">
        <f>ROUND($L$101*$K$101,2)</f>
        <v>0</v>
      </c>
      <c r="BK101" s="71" t="s">
        <v>146</v>
      </c>
      <c r="BL101" s="71" t="s">
        <v>195</v>
      </c>
    </row>
    <row r="102" spans="2:50" s="6" customFormat="1" ht="15.75" customHeight="1">
      <c r="B102" s="121"/>
      <c r="E102" s="122"/>
      <c r="F102" s="275" t="s">
        <v>196</v>
      </c>
      <c r="G102" s="276"/>
      <c r="H102" s="276"/>
      <c r="I102" s="276"/>
      <c r="K102" s="123"/>
      <c r="R102" s="121"/>
      <c r="S102" s="124"/>
      <c r="Z102" s="125"/>
      <c r="AS102" s="123" t="s">
        <v>149</v>
      </c>
      <c r="AT102" s="123" t="s">
        <v>76</v>
      </c>
      <c r="AU102" s="123" t="s">
        <v>17</v>
      </c>
      <c r="AV102" s="123" t="s">
        <v>101</v>
      </c>
      <c r="AW102" s="123" t="s">
        <v>67</v>
      </c>
      <c r="AX102" s="123" t="s">
        <v>120</v>
      </c>
    </row>
    <row r="103" spans="2:50" s="6" customFormat="1" ht="39" customHeight="1">
      <c r="B103" s="110"/>
      <c r="E103" s="112"/>
      <c r="F103" s="271" t="s">
        <v>197</v>
      </c>
      <c r="G103" s="272"/>
      <c r="H103" s="272"/>
      <c r="I103" s="272"/>
      <c r="K103" s="113">
        <v>96.462</v>
      </c>
      <c r="R103" s="110"/>
      <c r="S103" s="114"/>
      <c r="Z103" s="115"/>
      <c r="AS103" s="112" t="s">
        <v>149</v>
      </c>
      <c r="AT103" s="112" t="s">
        <v>76</v>
      </c>
      <c r="AU103" s="112" t="s">
        <v>76</v>
      </c>
      <c r="AV103" s="112" t="s">
        <v>101</v>
      </c>
      <c r="AW103" s="112" t="s">
        <v>67</v>
      </c>
      <c r="AX103" s="112" t="s">
        <v>120</v>
      </c>
    </row>
    <row r="104" spans="2:50" s="6" customFormat="1" ht="15.75" customHeight="1">
      <c r="B104" s="110"/>
      <c r="E104" s="112"/>
      <c r="F104" s="271" t="s">
        <v>198</v>
      </c>
      <c r="G104" s="272"/>
      <c r="H104" s="272"/>
      <c r="I104" s="272"/>
      <c r="K104" s="113">
        <v>-6.33</v>
      </c>
      <c r="R104" s="110"/>
      <c r="S104" s="114"/>
      <c r="Z104" s="115"/>
      <c r="AS104" s="112" t="s">
        <v>149</v>
      </c>
      <c r="AT104" s="112" t="s">
        <v>76</v>
      </c>
      <c r="AU104" s="112" t="s">
        <v>76</v>
      </c>
      <c r="AV104" s="112" t="s">
        <v>101</v>
      </c>
      <c r="AW104" s="112" t="s">
        <v>67</v>
      </c>
      <c r="AX104" s="112" t="s">
        <v>120</v>
      </c>
    </row>
    <row r="105" spans="2:50" s="6" customFormat="1" ht="15.75" customHeight="1">
      <c r="B105" s="110"/>
      <c r="E105" s="112"/>
      <c r="F105" s="271" t="s">
        <v>199</v>
      </c>
      <c r="G105" s="272"/>
      <c r="H105" s="272"/>
      <c r="I105" s="272"/>
      <c r="K105" s="113">
        <v>1.376</v>
      </c>
      <c r="R105" s="110"/>
      <c r="S105" s="114"/>
      <c r="Z105" s="115"/>
      <c r="AS105" s="112" t="s">
        <v>149</v>
      </c>
      <c r="AT105" s="112" t="s">
        <v>76</v>
      </c>
      <c r="AU105" s="112" t="s">
        <v>76</v>
      </c>
      <c r="AV105" s="112" t="s">
        <v>101</v>
      </c>
      <c r="AW105" s="112" t="s">
        <v>67</v>
      </c>
      <c r="AX105" s="112" t="s">
        <v>120</v>
      </c>
    </row>
    <row r="106" spans="2:50" s="6" customFormat="1" ht="15.75" customHeight="1">
      <c r="B106" s="121"/>
      <c r="E106" s="123"/>
      <c r="F106" s="275" t="s">
        <v>200</v>
      </c>
      <c r="G106" s="276"/>
      <c r="H106" s="276"/>
      <c r="I106" s="276"/>
      <c r="K106" s="123"/>
      <c r="R106" s="121"/>
      <c r="S106" s="124"/>
      <c r="Z106" s="125"/>
      <c r="AS106" s="123" t="s">
        <v>149</v>
      </c>
      <c r="AT106" s="123" t="s">
        <v>76</v>
      </c>
      <c r="AU106" s="123" t="s">
        <v>17</v>
      </c>
      <c r="AV106" s="123" t="s">
        <v>101</v>
      </c>
      <c r="AW106" s="123" t="s">
        <v>67</v>
      </c>
      <c r="AX106" s="123" t="s">
        <v>120</v>
      </c>
    </row>
    <row r="107" spans="2:50" s="6" customFormat="1" ht="15.75" customHeight="1">
      <c r="B107" s="110"/>
      <c r="E107" s="112"/>
      <c r="F107" s="271" t="s">
        <v>201</v>
      </c>
      <c r="G107" s="272"/>
      <c r="H107" s="272"/>
      <c r="I107" s="272"/>
      <c r="K107" s="113">
        <v>17.46</v>
      </c>
      <c r="R107" s="110"/>
      <c r="S107" s="114"/>
      <c r="Z107" s="115"/>
      <c r="AS107" s="112" t="s">
        <v>149</v>
      </c>
      <c r="AT107" s="112" t="s">
        <v>76</v>
      </c>
      <c r="AU107" s="112" t="s">
        <v>76</v>
      </c>
      <c r="AV107" s="112" t="s">
        <v>101</v>
      </c>
      <c r="AW107" s="112" t="s">
        <v>67</v>
      </c>
      <c r="AX107" s="112" t="s">
        <v>120</v>
      </c>
    </row>
    <row r="108" spans="2:50" s="6" customFormat="1" ht="15.75" customHeight="1">
      <c r="B108" s="110"/>
      <c r="E108" s="112"/>
      <c r="F108" s="271" t="s">
        <v>202</v>
      </c>
      <c r="G108" s="272"/>
      <c r="H108" s="272"/>
      <c r="I108" s="272"/>
      <c r="K108" s="113">
        <v>-1.582</v>
      </c>
      <c r="R108" s="110"/>
      <c r="S108" s="114"/>
      <c r="Z108" s="115"/>
      <c r="AS108" s="112" t="s">
        <v>149</v>
      </c>
      <c r="AT108" s="112" t="s">
        <v>76</v>
      </c>
      <c r="AU108" s="112" t="s">
        <v>76</v>
      </c>
      <c r="AV108" s="112" t="s">
        <v>101</v>
      </c>
      <c r="AW108" s="112" t="s">
        <v>67</v>
      </c>
      <c r="AX108" s="112" t="s">
        <v>120</v>
      </c>
    </row>
    <row r="109" spans="2:50" s="6" customFormat="1" ht="15.75" customHeight="1">
      <c r="B109" s="110"/>
      <c r="E109" s="112"/>
      <c r="F109" s="271" t="s">
        <v>203</v>
      </c>
      <c r="G109" s="272"/>
      <c r="H109" s="272"/>
      <c r="I109" s="272"/>
      <c r="K109" s="113">
        <v>0.344</v>
      </c>
      <c r="R109" s="110"/>
      <c r="S109" s="114"/>
      <c r="Z109" s="115"/>
      <c r="AS109" s="112" t="s">
        <v>149</v>
      </c>
      <c r="AT109" s="112" t="s">
        <v>76</v>
      </c>
      <c r="AU109" s="112" t="s">
        <v>76</v>
      </c>
      <c r="AV109" s="112" t="s">
        <v>101</v>
      </c>
      <c r="AW109" s="112" t="s">
        <v>67</v>
      </c>
      <c r="AX109" s="112" t="s">
        <v>120</v>
      </c>
    </row>
    <row r="110" spans="2:50" s="6" customFormat="1" ht="15.75" customHeight="1">
      <c r="B110" s="116"/>
      <c r="E110" s="117"/>
      <c r="F110" s="273" t="s">
        <v>152</v>
      </c>
      <c r="G110" s="274"/>
      <c r="H110" s="274"/>
      <c r="I110" s="274"/>
      <c r="K110" s="118">
        <v>107.73</v>
      </c>
      <c r="R110" s="116"/>
      <c r="S110" s="119"/>
      <c r="Z110" s="120"/>
      <c r="AS110" s="117" t="s">
        <v>149</v>
      </c>
      <c r="AT110" s="117" t="s">
        <v>76</v>
      </c>
      <c r="AU110" s="117" t="s">
        <v>146</v>
      </c>
      <c r="AV110" s="117" t="s">
        <v>101</v>
      </c>
      <c r="AW110" s="117" t="s">
        <v>17</v>
      </c>
      <c r="AX110" s="117" t="s">
        <v>120</v>
      </c>
    </row>
    <row r="111" spans="2:64" s="6" customFormat="1" ht="15.75" customHeight="1">
      <c r="B111" s="20"/>
      <c r="C111" s="97" t="s">
        <v>204</v>
      </c>
      <c r="D111" s="97" t="s">
        <v>121</v>
      </c>
      <c r="E111" s="98" t="s">
        <v>205</v>
      </c>
      <c r="F111" s="254" t="s">
        <v>206</v>
      </c>
      <c r="G111" s="255"/>
      <c r="H111" s="255"/>
      <c r="I111" s="255"/>
      <c r="J111" s="99" t="s">
        <v>175</v>
      </c>
      <c r="K111" s="100">
        <v>3.935</v>
      </c>
      <c r="L111" s="256"/>
      <c r="M111" s="255"/>
      <c r="N111" s="257">
        <f>ROUND($L$111*$K$111,2)</f>
        <v>0</v>
      </c>
      <c r="O111" s="255"/>
      <c r="P111" s="255"/>
      <c r="Q111" s="255"/>
      <c r="R111" s="20"/>
      <c r="S111" s="101"/>
      <c r="T111" s="102" t="s">
        <v>37</v>
      </c>
      <c r="W111" s="103">
        <v>0</v>
      </c>
      <c r="X111" s="103">
        <f>$W$111*$K$111</f>
        <v>0</v>
      </c>
      <c r="Y111" s="103">
        <v>0.02</v>
      </c>
      <c r="Z111" s="104">
        <f>$Y$111*$K$111</f>
        <v>0.0787</v>
      </c>
      <c r="AQ111" s="71" t="s">
        <v>146</v>
      </c>
      <c r="AS111" s="71" t="s">
        <v>121</v>
      </c>
      <c r="AT111" s="71" t="s">
        <v>76</v>
      </c>
      <c r="AX111" s="6" t="s">
        <v>120</v>
      </c>
      <c r="BD111" s="105">
        <f>IF($T$111="základní",$N$111,0)</f>
        <v>0</v>
      </c>
      <c r="BE111" s="105">
        <f>IF($T$111="snížená",$N$111,0)</f>
        <v>0</v>
      </c>
      <c r="BF111" s="105">
        <f>IF($T$111="zákl. přenesená",$N$111,0)</f>
        <v>0</v>
      </c>
      <c r="BG111" s="105">
        <f>IF($T$111="sníž. přenesená",$N$111,0)</f>
        <v>0</v>
      </c>
      <c r="BH111" s="105">
        <f>IF($T$111="nulová",$N$111,0)</f>
        <v>0</v>
      </c>
      <c r="BI111" s="71" t="s">
        <v>17</v>
      </c>
      <c r="BJ111" s="105">
        <f>ROUND($L$111*$K$111,2)</f>
        <v>0</v>
      </c>
      <c r="BK111" s="71" t="s">
        <v>146</v>
      </c>
      <c r="BL111" s="71" t="s">
        <v>207</v>
      </c>
    </row>
    <row r="112" spans="2:50" s="6" customFormat="1" ht="15.75" customHeight="1">
      <c r="B112" s="110"/>
      <c r="E112" s="111"/>
      <c r="F112" s="271" t="s">
        <v>208</v>
      </c>
      <c r="G112" s="272"/>
      <c r="H112" s="272"/>
      <c r="I112" s="272"/>
      <c r="K112" s="113">
        <v>1.21</v>
      </c>
      <c r="R112" s="110"/>
      <c r="S112" s="114"/>
      <c r="Z112" s="115"/>
      <c r="AS112" s="112" t="s">
        <v>149</v>
      </c>
      <c r="AT112" s="112" t="s">
        <v>76</v>
      </c>
      <c r="AU112" s="112" t="s">
        <v>76</v>
      </c>
      <c r="AV112" s="112" t="s">
        <v>101</v>
      </c>
      <c r="AW112" s="112" t="s">
        <v>67</v>
      </c>
      <c r="AX112" s="112" t="s">
        <v>120</v>
      </c>
    </row>
    <row r="113" spans="2:50" s="6" customFormat="1" ht="15.75" customHeight="1">
      <c r="B113" s="110"/>
      <c r="E113" s="112"/>
      <c r="F113" s="271" t="s">
        <v>209</v>
      </c>
      <c r="G113" s="272"/>
      <c r="H113" s="272"/>
      <c r="I113" s="272"/>
      <c r="K113" s="113">
        <v>0.63</v>
      </c>
      <c r="R113" s="110"/>
      <c r="S113" s="114"/>
      <c r="Z113" s="115"/>
      <c r="AS113" s="112" t="s">
        <v>149</v>
      </c>
      <c r="AT113" s="112" t="s">
        <v>76</v>
      </c>
      <c r="AU113" s="112" t="s">
        <v>76</v>
      </c>
      <c r="AV113" s="112" t="s">
        <v>101</v>
      </c>
      <c r="AW113" s="112" t="s">
        <v>67</v>
      </c>
      <c r="AX113" s="112" t="s">
        <v>120</v>
      </c>
    </row>
    <row r="114" spans="2:50" s="6" customFormat="1" ht="15.75" customHeight="1">
      <c r="B114" s="110"/>
      <c r="E114" s="112"/>
      <c r="F114" s="271" t="s">
        <v>210</v>
      </c>
      <c r="G114" s="272"/>
      <c r="H114" s="272"/>
      <c r="I114" s="272"/>
      <c r="K114" s="113">
        <v>1.215</v>
      </c>
      <c r="R114" s="110"/>
      <c r="S114" s="114"/>
      <c r="Z114" s="115"/>
      <c r="AS114" s="112" t="s">
        <v>149</v>
      </c>
      <c r="AT114" s="112" t="s">
        <v>76</v>
      </c>
      <c r="AU114" s="112" t="s">
        <v>76</v>
      </c>
      <c r="AV114" s="112" t="s">
        <v>101</v>
      </c>
      <c r="AW114" s="112" t="s">
        <v>67</v>
      </c>
      <c r="AX114" s="112" t="s">
        <v>120</v>
      </c>
    </row>
    <row r="115" spans="2:50" s="6" customFormat="1" ht="15.75" customHeight="1">
      <c r="B115" s="110"/>
      <c r="E115" s="112"/>
      <c r="F115" s="271" t="s">
        <v>211</v>
      </c>
      <c r="G115" s="272"/>
      <c r="H115" s="272"/>
      <c r="I115" s="272"/>
      <c r="K115" s="113">
        <v>0.495</v>
      </c>
      <c r="R115" s="110"/>
      <c r="S115" s="114"/>
      <c r="Z115" s="115"/>
      <c r="AS115" s="112" t="s">
        <v>149</v>
      </c>
      <c r="AT115" s="112" t="s">
        <v>76</v>
      </c>
      <c r="AU115" s="112" t="s">
        <v>76</v>
      </c>
      <c r="AV115" s="112" t="s">
        <v>101</v>
      </c>
      <c r="AW115" s="112" t="s">
        <v>67</v>
      </c>
      <c r="AX115" s="112" t="s">
        <v>120</v>
      </c>
    </row>
    <row r="116" spans="2:50" s="6" customFormat="1" ht="15.75" customHeight="1">
      <c r="B116" s="110"/>
      <c r="E116" s="112"/>
      <c r="F116" s="271" t="s">
        <v>212</v>
      </c>
      <c r="G116" s="272"/>
      <c r="H116" s="272"/>
      <c r="I116" s="272"/>
      <c r="K116" s="113">
        <v>0.385</v>
      </c>
      <c r="R116" s="110"/>
      <c r="S116" s="114"/>
      <c r="Z116" s="115"/>
      <c r="AS116" s="112" t="s">
        <v>149</v>
      </c>
      <c r="AT116" s="112" t="s">
        <v>76</v>
      </c>
      <c r="AU116" s="112" t="s">
        <v>76</v>
      </c>
      <c r="AV116" s="112" t="s">
        <v>101</v>
      </c>
      <c r="AW116" s="112" t="s">
        <v>67</v>
      </c>
      <c r="AX116" s="112" t="s">
        <v>120</v>
      </c>
    </row>
    <row r="117" spans="2:50" s="6" customFormat="1" ht="15.75" customHeight="1">
      <c r="B117" s="116"/>
      <c r="E117" s="117"/>
      <c r="F117" s="273" t="s">
        <v>152</v>
      </c>
      <c r="G117" s="274"/>
      <c r="H117" s="274"/>
      <c r="I117" s="274"/>
      <c r="K117" s="118">
        <v>3.935</v>
      </c>
      <c r="R117" s="116"/>
      <c r="S117" s="119"/>
      <c r="Z117" s="120"/>
      <c r="AS117" s="117" t="s">
        <v>149</v>
      </c>
      <c r="AT117" s="117" t="s">
        <v>76</v>
      </c>
      <c r="AU117" s="117" t="s">
        <v>146</v>
      </c>
      <c r="AV117" s="117" t="s">
        <v>101</v>
      </c>
      <c r="AW117" s="117" t="s">
        <v>17</v>
      </c>
      <c r="AX117" s="117" t="s">
        <v>120</v>
      </c>
    </row>
    <row r="118" spans="2:64" s="6" customFormat="1" ht="15.75" customHeight="1">
      <c r="B118" s="20"/>
      <c r="C118" s="97" t="s">
        <v>213</v>
      </c>
      <c r="D118" s="97" t="s">
        <v>121</v>
      </c>
      <c r="E118" s="98" t="s">
        <v>214</v>
      </c>
      <c r="F118" s="254" t="s">
        <v>215</v>
      </c>
      <c r="G118" s="255"/>
      <c r="H118" s="255"/>
      <c r="I118" s="255"/>
      <c r="J118" s="99" t="s">
        <v>156</v>
      </c>
      <c r="K118" s="100">
        <v>1</v>
      </c>
      <c r="L118" s="256"/>
      <c r="M118" s="255"/>
      <c r="N118" s="257">
        <f>ROUND($L$118*$K$118,2)</f>
        <v>0</v>
      </c>
      <c r="O118" s="255"/>
      <c r="P118" s="255"/>
      <c r="Q118" s="255"/>
      <c r="R118" s="20"/>
      <c r="S118" s="101"/>
      <c r="T118" s="102" t="s">
        <v>37</v>
      </c>
      <c r="W118" s="103">
        <v>0</v>
      </c>
      <c r="X118" s="103">
        <f>$W$118*$K$118</f>
        <v>0</v>
      </c>
      <c r="Y118" s="103">
        <v>0.03</v>
      </c>
      <c r="Z118" s="104">
        <f>$Y$118*$K$118</f>
        <v>0.03</v>
      </c>
      <c r="AQ118" s="71" t="s">
        <v>146</v>
      </c>
      <c r="AS118" s="71" t="s">
        <v>121</v>
      </c>
      <c r="AT118" s="71" t="s">
        <v>76</v>
      </c>
      <c r="AX118" s="6" t="s">
        <v>120</v>
      </c>
      <c r="BD118" s="105">
        <f>IF($T$118="základní",$N$118,0)</f>
        <v>0</v>
      </c>
      <c r="BE118" s="105">
        <f>IF($T$118="snížená",$N$118,0)</f>
        <v>0</v>
      </c>
      <c r="BF118" s="105">
        <f>IF($T$118="zákl. přenesená",$N$118,0)</f>
        <v>0</v>
      </c>
      <c r="BG118" s="105">
        <f>IF($T$118="sníž. přenesená",$N$118,0)</f>
        <v>0</v>
      </c>
      <c r="BH118" s="105">
        <f>IF($T$118="nulová",$N$118,0)</f>
        <v>0</v>
      </c>
      <c r="BI118" s="71" t="s">
        <v>17</v>
      </c>
      <c r="BJ118" s="105">
        <f>ROUND($L$118*$K$118,2)</f>
        <v>0</v>
      </c>
      <c r="BK118" s="71" t="s">
        <v>146</v>
      </c>
      <c r="BL118" s="71" t="s">
        <v>216</v>
      </c>
    </row>
    <row r="119" spans="2:64" s="6" customFormat="1" ht="27" customHeight="1">
      <c r="B119" s="20"/>
      <c r="C119" s="99" t="s">
        <v>217</v>
      </c>
      <c r="D119" s="99" t="s">
        <v>121</v>
      </c>
      <c r="E119" s="98" t="s">
        <v>218</v>
      </c>
      <c r="F119" s="254" t="s">
        <v>219</v>
      </c>
      <c r="G119" s="255"/>
      <c r="H119" s="255"/>
      <c r="I119" s="255"/>
      <c r="J119" s="99" t="s">
        <v>175</v>
      </c>
      <c r="K119" s="100">
        <v>3.5</v>
      </c>
      <c r="L119" s="256"/>
      <c r="M119" s="255"/>
      <c r="N119" s="257">
        <f>ROUND($L$119*$K$119,2)</f>
        <v>0</v>
      </c>
      <c r="O119" s="255"/>
      <c r="P119" s="255"/>
      <c r="Q119" s="255"/>
      <c r="R119" s="20"/>
      <c r="S119" s="101"/>
      <c r="T119" s="102" t="s">
        <v>37</v>
      </c>
      <c r="W119" s="103">
        <v>0</v>
      </c>
      <c r="X119" s="103">
        <f>$W$119*$K$119</f>
        <v>0</v>
      </c>
      <c r="Y119" s="103">
        <v>0.02</v>
      </c>
      <c r="Z119" s="104">
        <f>$Y$119*$K$119</f>
        <v>0.07</v>
      </c>
      <c r="AQ119" s="71" t="s">
        <v>146</v>
      </c>
      <c r="AS119" s="71" t="s">
        <v>121</v>
      </c>
      <c r="AT119" s="71" t="s">
        <v>76</v>
      </c>
      <c r="AX119" s="71" t="s">
        <v>120</v>
      </c>
      <c r="BD119" s="105">
        <f>IF($T$119="základní",$N$119,0)</f>
        <v>0</v>
      </c>
      <c r="BE119" s="105">
        <f>IF($T$119="snížená",$N$119,0)</f>
        <v>0</v>
      </c>
      <c r="BF119" s="105">
        <f>IF($T$119="zákl. přenesená",$N$119,0)</f>
        <v>0</v>
      </c>
      <c r="BG119" s="105">
        <f>IF($T$119="sníž. přenesená",$N$119,0)</f>
        <v>0</v>
      </c>
      <c r="BH119" s="105">
        <f>IF($T$119="nulová",$N$119,0)</f>
        <v>0</v>
      </c>
      <c r="BI119" s="71" t="s">
        <v>17</v>
      </c>
      <c r="BJ119" s="105">
        <f>ROUND($L$119*$K$119,2)</f>
        <v>0</v>
      </c>
      <c r="BK119" s="71" t="s">
        <v>146</v>
      </c>
      <c r="BL119" s="71" t="s">
        <v>220</v>
      </c>
    </row>
    <row r="120" spans="2:64" s="6" customFormat="1" ht="15.75" customHeight="1">
      <c r="B120" s="20"/>
      <c r="C120" s="99" t="s">
        <v>221</v>
      </c>
      <c r="D120" s="99" t="s">
        <v>121</v>
      </c>
      <c r="E120" s="98" t="s">
        <v>222</v>
      </c>
      <c r="F120" s="254" t="s">
        <v>223</v>
      </c>
      <c r="G120" s="255"/>
      <c r="H120" s="255"/>
      <c r="I120" s="255"/>
      <c r="J120" s="99" t="s">
        <v>175</v>
      </c>
      <c r="K120" s="100">
        <v>21.5</v>
      </c>
      <c r="L120" s="256"/>
      <c r="M120" s="255"/>
      <c r="N120" s="257">
        <f>ROUND($L$120*$K$120,2)</f>
        <v>0</v>
      </c>
      <c r="O120" s="255"/>
      <c r="P120" s="255"/>
      <c r="Q120" s="255"/>
      <c r="R120" s="20"/>
      <c r="S120" s="101"/>
      <c r="T120" s="102" t="s">
        <v>37</v>
      </c>
      <c r="W120" s="103">
        <v>0</v>
      </c>
      <c r="X120" s="103">
        <f>$W$120*$K$120</f>
        <v>0</v>
      </c>
      <c r="Y120" s="103">
        <v>0.002</v>
      </c>
      <c r="Z120" s="104">
        <f>$Y$120*$K$120</f>
        <v>0.043000000000000003</v>
      </c>
      <c r="AQ120" s="71" t="s">
        <v>146</v>
      </c>
      <c r="AS120" s="71" t="s">
        <v>121</v>
      </c>
      <c r="AT120" s="71" t="s">
        <v>76</v>
      </c>
      <c r="AX120" s="71" t="s">
        <v>120</v>
      </c>
      <c r="BD120" s="105">
        <f>IF($T$120="základní",$N$120,0)</f>
        <v>0</v>
      </c>
      <c r="BE120" s="105">
        <f>IF($T$120="snížená",$N$120,0)</f>
        <v>0</v>
      </c>
      <c r="BF120" s="105">
        <f>IF($T$120="zákl. přenesená",$N$120,0)</f>
        <v>0</v>
      </c>
      <c r="BG120" s="105">
        <f>IF($T$120="sníž. přenesená",$N$120,0)</f>
        <v>0</v>
      </c>
      <c r="BH120" s="105">
        <f>IF($T$120="nulová",$N$120,0)</f>
        <v>0</v>
      </c>
      <c r="BI120" s="71" t="s">
        <v>17</v>
      </c>
      <c r="BJ120" s="105">
        <f>ROUND($L$120*$K$120,2)</f>
        <v>0</v>
      </c>
      <c r="BK120" s="71" t="s">
        <v>146</v>
      </c>
      <c r="BL120" s="71" t="s">
        <v>224</v>
      </c>
    </row>
    <row r="121" spans="2:64" s="6" customFormat="1" ht="15.75" customHeight="1">
      <c r="B121" s="20"/>
      <c r="C121" s="99" t="s">
        <v>225</v>
      </c>
      <c r="D121" s="99" t="s">
        <v>121</v>
      </c>
      <c r="E121" s="98" t="s">
        <v>226</v>
      </c>
      <c r="F121" s="254" t="s">
        <v>227</v>
      </c>
      <c r="G121" s="255"/>
      <c r="H121" s="255"/>
      <c r="I121" s="255"/>
      <c r="J121" s="99" t="s">
        <v>228</v>
      </c>
      <c r="K121" s="100">
        <v>5</v>
      </c>
      <c r="L121" s="256"/>
      <c r="M121" s="255"/>
      <c r="N121" s="257">
        <f>ROUND($L$121*$K$121,2)</f>
        <v>0</v>
      </c>
      <c r="O121" s="255"/>
      <c r="P121" s="255"/>
      <c r="Q121" s="255"/>
      <c r="R121" s="20"/>
      <c r="S121" s="101"/>
      <c r="T121" s="102" t="s">
        <v>37</v>
      </c>
      <c r="W121" s="103">
        <v>0</v>
      </c>
      <c r="X121" s="103">
        <f>$W$121*$K$121</f>
        <v>0</v>
      </c>
      <c r="Y121" s="103">
        <v>0</v>
      </c>
      <c r="Z121" s="104">
        <f>$Y$121*$K$121</f>
        <v>0</v>
      </c>
      <c r="AQ121" s="71" t="s">
        <v>146</v>
      </c>
      <c r="AS121" s="71" t="s">
        <v>121</v>
      </c>
      <c r="AT121" s="71" t="s">
        <v>76</v>
      </c>
      <c r="AX121" s="71" t="s">
        <v>120</v>
      </c>
      <c r="BD121" s="105">
        <f>IF($T$121="základní",$N$121,0)</f>
        <v>0</v>
      </c>
      <c r="BE121" s="105">
        <f>IF($T$121="snížená",$N$121,0)</f>
        <v>0</v>
      </c>
      <c r="BF121" s="105">
        <f>IF($T$121="zákl. přenesená",$N$121,0)</f>
        <v>0</v>
      </c>
      <c r="BG121" s="105">
        <f>IF($T$121="sníž. přenesená",$N$121,0)</f>
        <v>0</v>
      </c>
      <c r="BH121" s="105">
        <f>IF($T$121="nulová",$N$121,0)</f>
        <v>0</v>
      </c>
      <c r="BI121" s="71" t="s">
        <v>17</v>
      </c>
      <c r="BJ121" s="105">
        <f>ROUND($L$121*$K$121,2)</f>
        <v>0</v>
      </c>
      <c r="BK121" s="71" t="s">
        <v>146</v>
      </c>
      <c r="BL121" s="71" t="s">
        <v>229</v>
      </c>
    </row>
    <row r="122" spans="2:64" s="6" customFormat="1" ht="15.75" customHeight="1">
      <c r="B122" s="20"/>
      <c r="C122" s="99" t="s">
        <v>230</v>
      </c>
      <c r="D122" s="99" t="s">
        <v>121</v>
      </c>
      <c r="E122" s="98" t="s">
        <v>231</v>
      </c>
      <c r="F122" s="254" t="s">
        <v>232</v>
      </c>
      <c r="G122" s="255"/>
      <c r="H122" s="255"/>
      <c r="I122" s="255"/>
      <c r="J122" s="99" t="s">
        <v>156</v>
      </c>
      <c r="K122" s="100">
        <v>1</v>
      </c>
      <c r="L122" s="256"/>
      <c r="M122" s="255"/>
      <c r="N122" s="257">
        <f>ROUND($L$122*$K$122,2)</f>
        <v>0</v>
      </c>
      <c r="O122" s="255"/>
      <c r="P122" s="255"/>
      <c r="Q122" s="255"/>
      <c r="R122" s="20"/>
      <c r="S122" s="101"/>
      <c r="T122" s="102" t="s">
        <v>37</v>
      </c>
      <c r="W122" s="103">
        <v>0</v>
      </c>
      <c r="X122" s="103">
        <f>$W$122*$K$122</f>
        <v>0</v>
      </c>
      <c r="Y122" s="103">
        <v>0</v>
      </c>
      <c r="Z122" s="104">
        <f>$Y$122*$K$122</f>
        <v>0</v>
      </c>
      <c r="AQ122" s="71" t="s">
        <v>146</v>
      </c>
      <c r="AS122" s="71" t="s">
        <v>121</v>
      </c>
      <c r="AT122" s="71" t="s">
        <v>76</v>
      </c>
      <c r="AX122" s="71" t="s">
        <v>120</v>
      </c>
      <c r="BD122" s="105">
        <f>IF($T$122="základní",$N$122,0)</f>
        <v>0</v>
      </c>
      <c r="BE122" s="105">
        <f>IF($T$122="snížená",$N$122,0)</f>
        <v>0</v>
      </c>
      <c r="BF122" s="105">
        <f>IF($T$122="zákl. přenesená",$N$122,0)</f>
        <v>0</v>
      </c>
      <c r="BG122" s="105">
        <f>IF($T$122="sníž. přenesená",$N$122,0)</f>
        <v>0</v>
      </c>
      <c r="BH122" s="105">
        <f>IF($T$122="nulová",$N$122,0)</f>
        <v>0</v>
      </c>
      <c r="BI122" s="71" t="s">
        <v>17</v>
      </c>
      <c r="BJ122" s="105">
        <f>ROUND($L$122*$K$122,2)</f>
        <v>0</v>
      </c>
      <c r="BK122" s="71" t="s">
        <v>146</v>
      </c>
      <c r="BL122" s="71" t="s">
        <v>233</v>
      </c>
    </row>
    <row r="123" spans="2:64" s="6" customFormat="1" ht="15.75" customHeight="1">
      <c r="B123" s="20"/>
      <c r="C123" s="99" t="s">
        <v>234</v>
      </c>
      <c r="D123" s="99" t="s">
        <v>121</v>
      </c>
      <c r="E123" s="98" t="s">
        <v>235</v>
      </c>
      <c r="F123" s="254" t="s">
        <v>236</v>
      </c>
      <c r="G123" s="255"/>
      <c r="H123" s="255"/>
      <c r="I123" s="255"/>
      <c r="J123" s="99" t="s">
        <v>156</v>
      </c>
      <c r="K123" s="100">
        <v>1</v>
      </c>
      <c r="L123" s="256"/>
      <c r="M123" s="255"/>
      <c r="N123" s="257">
        <f>ROUND($L$123*$K$123,2)</f>
        <v>0</v>
      </c>
      <c r="O123" s="255"/>
      <c r="P123" s="255"/>
      <c r="Q123" s="255"/>
      <c r="R123" s="20"/>
      <c r="S123" s="101"/>
      <c r="T123" s="102" t="s">
        <v>37</v>
      </c>
      <c r="W123" s="103">
        <v>0</v>
      </c>
      <c r="X123" s="103">
        <f>$W$123*$K$123</f>
        <v>0</v>
      </c>
      <c r="Y123" s="103">
        <v>0.4</v>
      </c>
      <c r="Z123" s="104">
        <f>$Y$123*$K$123</f>
        <v>0.4</v>
      </c>
      <c r="AQ123" s="71" t="s">
        <v>146</v>
      </c>
      <c r="AS123" s="71" t="s">
        <v>121</v>
      </c>
      <c r="AT123" s="71" t="s">
        <v>76</v>
      </c>
      <c r="AX123" s="71" t="s">
        <v>120</v>
      </c>
      <c r="BD123" s="105">
        <f>IF($T$123="základní",$N$123,0)</f>
        <v>0</v>
      </c>
      <c r="BE123" s="105">
        <f>IF($T$123="snížená",$N$123,0)</f>
        <v>0</v>
      </c>
      <c r="BF123" s="105">
        <f>IF($T$123="zákl. přenesená",$N$123,0)</f>
        <v>0</v>
      </c>
      <c r="BG123" s="105">
        <f>IF($T$123="sníž. přenesená",$N$123,0)</f>
        <v>0</v>
      </c>
      <c r="BH123" s="105">
        <f>IF($T$123="nulová",$N$123,0)</f>
        <v>0</v>
      </c>
      <c r="BI123" s="71" t="s">
        <v>17</v>
      </c>
      <c r="BJ123" s="105">
        <f>ROUND($L$123*$K$123,2)</f>
        <v>0</v>
      </c>
      <c r="BK123" s="71" t="s">
        <v>146</v>
      </c>
      <c r="BL123" s="71" t="s">
        <v>237</v>
      </c>
    </row>
    <row r="124" spans="2:64" s="6" customFormat="1" ht="15.75" customHeight="1">
      <c r="B124" s="20"/>
      <c r="C124" s="99" t="s">
        <v>238</v>
      </c>
      <c r="D124" s="99" t="s">
        <v>121</v>
      </c>
      <c r="E124" s="98" t="s">
        <v>239</v>
      </c>
      <c r="F124" s="254" t="s">
        <v>240</v>
      </c>
      <c r="G124" s="255"/>
      <c r="H124" s="255"/>
      <c r="I124" s="255"/>
      <c r="J124" s="99" t="s">
        <v>156</v>
      </c>
      <c r="K124" s="100">
        <v>1</v>
      </c>
      <c r="L124" s="256"/>
      <c r="M124" s="255"/>
      <c r="N124" s="257">
        <f>ROUND($L$124*$K$124,2)</f>
        <v>0</v>
      </c>
      <c r="O124" s="255"/>
      <c r="P124" s="255"/>
      <c r="Q124" s="255"/>
      <c r="R124" s="20"/>
      <c r="S124" s="101"/>
      <c r="T124" s="102" t="s">
        <v>37</v>
      </c>
      <c r="W124" s="103">
        <v>0</v>
      </c>
      <c r="X124" s="103">
        <f>$W$124*$K$124</f>
        <v>0</v>
      </c>
      <c r="Y124" s="103">
        <v>0.1</v>
      </c>
      <c r="Z124" s="104">
        <f>$Y$124*$K$124</f>
        <v>0.1</v>
      </c>
      <c r="AQ124" s="71" t="s">
        <v>146</v>
      </c>
      <c r="AS124" s="71" t="s">
        <v>121</v>
      </c>
      <c r="AT124" s="71" t="s">
        <v>76</v>
      </c>
      <c r="AX124" s="71" t="s">
        <v>120</v>
      </c>
      <c r="BD124" s="105">
        <f>IF($T$124="základní",$N$124,0)</f>
        <v>0</v>
      </c>
      <c r="BE124" s="105">
        <f>IF($T$124="snížená",$N$124,0)</f>
        <v>0</v>
      </c>
      <c r="BF124" s="105">
        <f>IF($T$124="zákl. přenesená",$N$124,0)</f>
        <v>0</v>
      </c>
      <c r="BG124" s="105">
        <f>IF($T$124="sníž. přenesená",$N$124,0)</f>
        <v>0</v>
      </c>
      <c r="BH124" s="105">
        <f>IF($T$124="nulová",$N$124,0)</f>
        <v>0</v>
      </c>
      <c r="BI124" s="71" t="s">
        <v>17</v>
      </c>
      <c r="BJ124" s="105">
        <f>ROUND($L$124*$K$124,2)</f>
        <v>0</v>
      </c>
      <c r="BK124" s="71" t="s">
        <v>146</v>
      </c>
      <c r="BL124" s="71" t="s">
        <v>241</v>
      </c>
    </row>
    <row r="125" spans="2:64" s="6" customFormat="1" ht="15.75" customHeight="1">
      <c r="B125" s="20"/>
      <c r="C125" s="99" t="s">
        <v>242</v>
      </c>
      <c r="D125" s="99" t="s">
        <v>121</v>
      </c>
      <c r="E125" s="98" t="s">
        <v>243</v>
      </c>
      <c r="F125" s="254" t="s">
        <v>244</v>
      </c>
      <c r="G125" s="255"/>
      <c r="H125" s="255"/>
      <c r="I125" s="255"/>
      <c r="J125" s="99" t="s">
        <v>156</v>
      </c>
      <c r="K125" s="100">
        <v>1</v>
      </c>
      <c r="L125" s="256"/>
      <c r="M125" s="255"/>
      <c r="N125" s="257">
        <f>ROUND($L$125*$K$125,2)</f>
        <v>0</v>
      </c>
      <c r="O125" s="255"/>
      <c r="P125" s="255"/>
      <c r="Q125" s="255"/>
      <c r="R125" s="20"/>
      <c r="S125" s="101"/>
      <c r="T125" s="102" t="s">
        <v>37</v>
      </c>
      <c r="W125" s="103">
        <v>0</v>
      </c>
      <c r="X125" s="103">
        <f>$W$125*$K$125</f>
        <v>0</v>
      </c>
      <c r="Y125" s="103">
        <v>2</v>
      </c>
      <c r="Z125" s="104">
        <f>$Y$125*$K$125</f>
        <v>2</v>
      </c>
      <c r="AQ125" s="71" t="s">
        <v>146</v>
      </c>
      <c r="AS125" s="71" t="s">
        <v>121</v>
      </c>
      <c r="AT125" s="71" t="s">
        <v>76</v>
      </c>
      <c r="AX125" s="71" t="s">
        <v>120</v>
      </c>
      <c r="BD125" s="105">
        <f>IF($T$125="základní",$N$125,0)</f>
        <v>0</v>
      </c>
      <c r="BE125" s="105">
        <f>IF($T$125="snížená",$N$125,0)</f>
        <v>0</v>
      </c>
      <c r="BF125" s="105">
        <f>IF($T$125="zákl. přenesená",$N$125,0)</f>
        <v>0</v>
      </c>
      <c r="BG125" s="105">
        <f>IF($T$125="sníž. přenesená",$N$125,0)</f>
        <v>0</v>
      </c>
      <c r="BH125" s="105">
        <f>IF($T$125="nulová",$N$125,0)</f>
        <v>0</v>
      </c>
      <c r="BI125" s="71" t="s">
        <v>17</v>
      </c>
      <c r="BJ125" s="105">
        <f>ROUND($L$125*$K$125,2)</f>
        <v>0</v>
      </c>
      <c r="BK125" s="71" t="s">
        <v>146</v>
      </c>
      <c r="BL125" s="71" t="s">
        <v>245</v>
      </c>
    </row>
    <row r="126" spans="2:64" s="6" customFormat="1" ht="15.75" customHeight="1">
      <c r="B126" s="20"/>
      <c r="C126" s="99" t="s">
        <v>246</v>
      </c>
      <c r="D126" s="99" t="s">
        <v>121</v>
      </c>
      <c r="E126" s="98" t="s">
        <v>247</v>
      </c>
      <c r="F126" s="254" t="s">
        <v>248</v>
      </c>
      <c r="G126" s="255"/>
      <c r="H126" s="255"/>
      <c r="I126" s="255"/>
      <c r="J126" s="99" t="s">
        <v>156</v>
      </c>
      <c r="K126" s="100">
        <v>1</v>
      </c>
      <c r="L126" s="256"/>
      <c r="M126" s="255"/>
      <c r="N126" s="257">
        <f>ROUND($L$126*$K$126,2)</f>
        <v>0</v>
      </c>
      <c r="O126" s="255"/>
      <c r="P126" s="255"/>
      <c r="Q126" s="255"/>
      <c r="R126" s="20"/>
      <c r="S126" s="101"/>
      <c r="T126" s="102" t="s">
        <v>37</v>
      </c>
      <c r="W126" s="103">
        <v>0</v>
      </c>
      <c r="X126" s="103">
        <f>$W$126*$K$126</f>
        <v>0</v>
      </c>
      <c r="Y126" s="103">
        <v>0.2</v>
      </c>
      <c r="Z126" s="104">
        <f>$Y$126*$K$126</f>
        <v>0.2</v>
      </c>
      <c r="AQ126" s="71" t="s">
        <v>146</v>
      </c>
      <c r="AS126" s="71" t="s">
        <v>121</v>
      </c>
      <c r="AT126" s="71" t="s">
        <v>76</v>
      </c>
      <c r="AX126" s="71" t="s">
        <v>120</v>
      </c>
      <c r="BD126" s="105">
        <f>IF($T$126="základní",$N$126,0)</f>
        <v>0</v>
      </c>
      <c r="BE126" s="105">
        <f>IF($T$126="snížená",$N$126,0)</f>
        <v>0</v>
      </c>
      <c r="BF126" s="105">
        <f>IF($T$126="zákl. přenesená",$N$126,0)</f>
        <v>0</v>
      </c>
      <c r="BG126" s="105">
        <f>IF($T$126="sníž. přenesená",$N$126,0)</f>
        <v>0</v>
      </c>
      <c r="BH126" s="105">
        <f>IF($T$126="nulová",$N$126,0)</f>
        <v>0</v>
      </c>
      <c r="BI126" s="71" t="s">
        <v>17</v>
      </c>
      <c r="BJ126" s="105">
        <f>ROUND($L$126*$K$126,2)</f>
        <v>0</v>
      </c>
      <c r="BK126" s="71" t="s">
        <v>146</v>
      </c>
      <c r="BL126" s="71" t="s">
        <v>249</v>
      </c>
    </row>
    <row r="127" spans="2:64" s="6" customFormat="1" ht="15.75" customHeight="1">
      <c r="B127" s="20"/>
      <c r="C127" s="99" t="s">
        <v>250</v>
      </c>
      <c r="D127" s="99" t="s">
        <v>121</v>
      </c>
      <c r="E127" s="98" t="s">
        <v>251</v>
      </c>
      <c r="F127" s="254" t="s">
        <v>252</v>
      </c>
      <c r="G127" s="255"/>
      <c r="H127" s="255"/>
      <c r="I127" s="255"/>
      <c r="J127" s="99" t="s">
        <v>228</v>
      </c>
      <c r="K127" s="100">
        <v>5</v>
      </c>
      <c r="L127" s="256"/>
      <c r="M127" s="255"/>
      <c r="N127" s="257">
        <f>ROUND($L$127*$K$127,2)</f>
        <v>0</v>
      </c>
      <c r="O127" s="255"/>
      <c r="P127" s="255"/>
      <c r="Q127" s="255"/>
      <c r="R127" s="20"/>
      <c r="S127" s="101"/>
      <c r="T127" s="102" t="s">
        <v>37</v>
      </c>
      <c r="W127" s="103">
        <v>0</v>
      </c>
      <c r="X127" s="103">
        <f>$W$127*$K$127</f>
        <v>0</v>
      </c>
      <c r="Y127" s="103">
        <v>0</v>
      </c>
      <c r="Z127" s="104">
        <f>$Y$127*$K$127</f>
        <v>0</v>
      </c>
      <c r="AQ127" s="71" t="s">
        <v>146</v>
      </c>
      <c r="AS127" s="71" t="s">
        <v>121</v>
      </c>
      <c r="AT127" s="71" t="s">
        <v>76</v>
      </c>
      <c r="AX127" s="71" t="s">
        <v>120</v>
      </c>
      <c r="BD127" s="105">
        <f>IF($T$127="základní",$N$127,0)</f>
        <v>0</v>
      </c>
      <c r="BE127" s="105">
        <f>IF($T$127="snížená",$N$127,0)</f>
        <v>0</v>
      </c>
      <c r="BF127" s="105">
        <f>IF($T$127="zákl. přenesená",$N$127,0)</f>
        <v>0</v>
      </c>
      <c r="BG127" s="105">
        <f>IF($T$127="sníž. přenesená",$N$127,0)</f>
        <v>0</v>
      </c>
      <c r="BH127" s="105">
        <f>IF($T$127="nulová",$N$127,0)</f>
        <v>0</v>
      </c>
      <c r="BI127" s="71" t="s">
        <v>17</v>
      </c>
      <c r="BJ127" s="105">
        <f>ROUND($L$127*$K$127,2)</f>
        <v>0</v>
      </c>
      <c r="BK127" s="71" t="s">
        <v>146</v>
      </c>
      <c r="BL127" s="71" t="s">
        <v>253</v>
      </c>
    </row>
    <row r="128" spans="2:64" s="6" customFormat="1" ht="15.75" customHeight="1">
      <c r="B128" s="20"/>
      <c r="C128" s="99" t="s">
        <v>254</v>
      </c>
      <c r="D128" s="99" t="s">
        <v>121</v>
      </c>
      <c r="E128" s="98" t="s">
        <v>255</v>
      </c>
      <c r="F128" s="254" t="s">
        <v>256</v>
      </c>
      <c r="G128" s="255"/>
      <c r="H128" s="255"/>
      <c r="I128" s="255"/>
      <c r="J128" s="99" t="s">
        <v>156</v>
      </c>
      <c r="K128" s="100">
        <v>1</v>
      </c>
      <c r="L128" s="256"/>
      <c r="M128" s="255"/>
      <c r="N128" s="257">
        <f>ROUND($L$128*$K$128,2)</f>
        <v>0</v>
      </c>
      <c r="O128" s="255"/>
      <c r="P128" s="255"/>
      <c r="Q128" s="255"/>
      <c r="R128" s="20"/>
      <c r="S128" s="101"/>
      <c r="T128" s="102" t="s">
        <v>37</v>
      </c>
      <c r="W128" s="103">
        <v>0</v>
      </c>
      <c r="X128" s="103">
        <f>$W$128*$K$128</f>
        <v>0</v>
      </c>
      <c r="Y128" s="103">
        <v>0</v>
      </c>
      <c r="Z128" s="104">
        <f>$Y$128*$K$128</f>
        <v>0</v>
      </c>
      <c r="AQ128" s="71" t="s">
        <v>146</v>
      </c>
      <c r="AS128" s="71" t="s">
        <v>121</v>
      </c>
      <c r="AT128" s="71" t="s">
        <v>76</v>
      </c>
      <c r="AX128" s="71" t="s">
        <v>120</v>
      </c>
      <c r="BD128" s="105">
        <f>IF($T$128="základní",$N$128,0)</f>
        <v>0</v>
      </c>
      <c r="BE128" s="105">
        <f>IF($T$128="snížená",$N$128,0)</f>
        <v>0</v>
      </c>
      <c r="BF128" s="105">
        <f>IF($T$128="zákl. přenesená",$N$128,0)</f>
        <v>0</v>
      </c>
      <c r="BG128" s="105">
        <f>IF($T$128="sníž. přenesená",$N$128,0)</f>
        <v>0</v>
      </c>
      <c r="BH128" s="105">
        <f>IF($T$128="nulová",$N$128,0)</f>
        <v>0</v>
      </c>
      <c r="BI128" s="71" t="s">
        <v>17</v>
      </c>
      <c r="BJ128" s="105">
        <f>ROUND($L$128*$K$128,2)</f>
        <v>0</v>
      </c>
      <c r="BK128" s="71" t="s">
        <v>146</v>
      </c>
      <c r="BL128" s="71" t="s">
        <v>257</v>
      </c>
    </row>
    <row r="129" spans="2:62" s="88" customFormat="1" ht="23.25" customHeight="1">
      <c r="B129" s="89"/>
      <c r="D129" s="96" t="s">
        <v>138</v>
      </c>
      <c r="N129" s="251">
        <f>$BJ$129</f>
        <v>0</v>
      </c>
      <c r="O129" s="252"/>
      <c r="P129" s="252"/>
      <c r="Q129" s="252"/>
      <c r="R129" s="89"/>
      <c r="S129" s="92"/>
      <c r="V129" s="93">
        <f>SUM($V$130:$V$134)</f>
        <v>0</v>
      </c>
      <c r="X129" s="93">
        <f>SUM($X$130:$X$134)</f>
        <v>0</v>
      </c>
      <c r="Z129" s="94">
        <f>SUM($Z$130:$Z$134)</f>
        <v>0</v>
      </c>
      <c r="AQ129" s="91" t="s">
        <v>17</v>
      </c>
      <c r="AS129" s="91" t="s">
        <v>66</v>
      </c>
      <c r="AT129" s="91" t="s">
        <v>76</v>
      </c>
      <c r="AX129" s="91" t="s">
        <v>120</v>
      </c>
      <c r="BJ129" s="95">
        <f>SUM($BJ$130:$BJ$134)</f>
        <v>0</v>
      </c>
    </row>
    <row r="130" spans="2:64" s="6" customFormat="1" ht="27" customHeight="1">
      <c r="B130" s="20"/>
      <c r="C130" s="99" t="s">
        <v>22</v>
      </c>
      <c r="D130" s="99" t="s">
        <v>121</v>
      </c>
      <c r="E130" s="98" t="s">
        <v>258</v>
      </c>
      <c r="F130" s="254" t="s">
        <v>259</v>
      </c>
      <c r="G130" s="255"/>
      <c r="H130" s="255"/>
      <c r="I130" s="255"/>
      <c r="J130" s="99" t="s">
        <v>260</v>
      </c>
      <c r="K130" s="100">
        <v>20.829</v>
      </c>
      <c r="L130" s="256"/>
      <c r="M130" s="255"/>
      <c r="N130" s="257">
        <f>ROUND($L$130*$K$130,2)</f>
        <v>0</v>
      </c>
      <c r="O130" s="255"/>
      <c r="P130" s="255"/>
      <c r="Q130" s="255"/>
      <c r="R130" s="20"/>
      <c r="S130" s="101"/>
      <c r="T130" s="102" t="s">
        <v>37</v>
      </c>
      <c r="W130" s="103">
        <v>0</v>
      </c>
      <c r="X130" s="103">
        <f>$W$130*$K$130</f>
        <v>0</v>
      </c>
      <c r="Y130" s="103">
        <v>0</v>
      </c>
      <c r="Z130" s="104">
        <f>$Y$130*$K$130</f>
        <v>0</v>
      </c>
      <c r="AQ130" s="71" t="s">
        <v>146</v>
      </c>
      <c r="AS130" s="71" t="s">
        <v>121</v>
      </c>
      <c r="AT130" s="71" t="s">
        <v>127</v>
      </c>
      <c r="AX130" s="71" t="s">
        <v>120</v>
      </c>
      <c r="BD130" s="105">
        <f>IF($T$130="základní",$N$130,0)</f>
        <v>0</v>
      </c>
      <c r="BE130" s="105">
        <f>IF($T$130="snížená",$N$130,0)</f>
        <v>0</v>
      </c>
      <c r="BF130" s="105">
        <f>IF($T$130="zákl. přenesená",$N$130,0)</f>
        <v>0</v>
      </c>
      <c r="BG130" s="105">
        <f>IF($T$130="sníž. přenesená",$N$130,0)</f>
        <v>0</v>
      </c>
      <c r="BH130" s="105">
        <f>IF($T$130="nulová",$N$130,0)</f>
        <v>0</v>
      </c>
      <c r="BI130" s="71" t="s">
        <v>17</v>
      </c>
      <c r="BJ130" s="105">
        <f>ROUND($L$130*$K$130,2)</f>
        <v>0</v>
      </c>
      <c r="BK130" s="71" t="s">
        <v>146</v>
      </c>
      <c r="BL130" s="71" t="s">
        <v>261</v>
      </c>
    </row>
    <row r="131" spans="2:64" s="6" customFormat="1" ht="27" customHeight="1">
      <c r="B131" s="20"/>
      <c r="C131" s="99" t="s">
        <v>262</v>
      </c>
      <c r="D131" s="99" t="s">
        <v>121</v>
      </c>
      <c r="E131" s="98" t="s">
        <v>263</v>
      </c>
      <c r="F131" s="254" t="s">
        <v>264</v>
      </c>
      <c r="G131" s="255"/>
      <c r="H131" s="255"/>
      <c r="I131" s="255"/>
      <c r="J131" s="99" t="s">
        <v>260</v>
      </c>
      <c r="K131" s="100">
        <v>20.829</v>
      </c>
      <c r="L131" s="256"/>
      <c r="M131" s="255"/>
      <c r="N131" s="257">
        <f>ROUND($L$131*$K$131,2)</f>
        <v>0</v>
      </c>
      <c r="O131" s="255"/>
      <c r="P131" s="255"/>
      <c r="Q131" s="255"/>
      <c r="R131" s="20"/>
      <c r="S131" s="101"/>
      <c r="T131" s="102" t="s">
        <v>37</v>
      </c>
      <c r="W131" s="103">
        <v>0</v>
      </c>
      <c r="X131" s="103">
        <f>$W$131*$K$131</f>
        <v>0</v>
      </c>
      <c r="Y131" s="103">
        <v>0</v>
      </c>
      <c r="Z131" s="104">
        <f>$Y$131*$K$131</f>
        <v>0</v>
      </c>
      <c r="AQ131" s="71" t="s">
        <v>146</v>
      </c>
      <c r="AS131" s="71" t="s">
        <v>121</v>
      </c>
      <c r="AT131" s="71" t="s">
        <v>127</v>
      </c>
      <c r="AX131" s="71" t="s">
        <v>120</v>
      </c>
      <c r="BD131" s="105">
        <f>IF($T$131="základní",$N$131,0)</f>
        <v>0</v>
      </c>
      <c r="BE131" s="105">
        <f>IF($T$131="snížená",$N$131,0)</f>
        <v>0</v>
      </c>
      <c r="BF131" s="105">
        <f>IF($T$131="zákl. přenesená",$N$131,0)</f>
        <v>0</v>
      </c>
      <c r="BG131" s="105">
        <f>IF($T$131="sníž. přenesená",$N$131,0)</f>
        <v>0</v>
      </c>
      <c r="BH131" s="105">
        <f>IF($T$131="nulová",$N$131,0)</f>
        <v>0</v>
      </c>
      <c r="BI131" s="71" t="s">
        <v>17</v>
      </c>
      <c r="BJ131" s="105">
        <f>ROUND($L$131*$K$131,2)</f>
        <v>0</v>
      </c>
      <c r="BK131" s="71" t="s">
        <v>146</v>
      </c>
      <c r="BL131" s="71" t="s">
        <v>265</v>
      </c>
    </row>
    <row r="132" spans="2:64" s="6" customFormat="1" ht="27" customHeight="1">
      <c r="B132" s="20"/>
      <c r="C132" s="99" t="s">
        <v>266</v>
      </c>
      <c r="D132" s="99" t="s">
        <v>121</v>
      </c>
      <c r="E132" s="98" t="s">
        <v>267</v>
      </c>
      <c r="F132" s="254" t="s">
        <v>268</v>
      </c>
      <c r="G132" s="255"/>
      <c r="H132" s="255"/>
      <c r="I132" s="255"/>
      <c r="J132" s="99" t="s">
        <v>260</v>
      </c>
      <c r="K132" s="100">
        <v>20.829</v>
      </c>
      <c r="L132" s="256"/>
      <c r="M132" s="255"/>
      <c r="N132" s="257">
        <f>ROUND($L$132*$K$132,2)</f>
        <v>0</v>
      </c>
      <c r="O132" s="255"/>
      <c r="P132" s="255"/>
      <c r="Q132" s="255"/>
      <c r="R132" s="20"/>
      <c r="S132" s="101"/>
      <c r="T132" s="102" t="s">
        <v>37</v>
      </c>
      <c r="W132" s="103">
        <v>0</v>
      </c>
      <c r="X132" s="103">
        <f>$W$132*$K$132</f>
        <v>0</v>
      </c>
      <c r="Y132" s="103">
        <v>0</v>
      </c>
      <c r="Z132" s="104">
        <f>$Y$132*$K$132</f>
        <v>0</v>
      </c>
      <c r="AQ132" s="71" t="s">
        <v>146</v>
      </c>
      <c r="AS132" s="71" t="s">
        <v>121</v>
      </c>
      <c r="AT132" s="71" t="s">
        <v>127</v>
      </c>
      <c r="AX132" s="71" t="s">
        <v>120</v>
      </c>
      <c r="BD132" s="105">
        <f>IF($T$132="základní",$N$132,0)</f>
        <v>0</v>
      </c>
      <c r="BE132" s="105">
        <f>IF($T$132="snížená",$N$132,0)</f>
        <v>0</v>
      </c>
      <c r="BF132" s="105">
        <f>IF($T$132="zákl. přenesená",$N$132,0)</f>
        <v>0</v>
      </c>
      <c r="BG132" s="105">
        <f>IF($T$132="sníž. přenesená",$N$132,0)</f>
        <v>0</v>
      </c>
      <c r="BH132" s="105">
        <f>IF($T$132="nulová",$N$132,0)</f>
        <v>0</v>
      </c>
      <c r="BI132" s="71" t="s">
        <v>17</v>
      </c>
      <c r="BJ132" s="105">
        <f>ROUND($L$132*$K$132,2)</f>
        <v>0</v>
      </c>
      <c r="BK132" s="71" t="s">
        <v>146</v>
      </c>
      <c r="BL132" s="71" t="s">
        <v>269</v>
      </c>
    </row>
    <row r="133" spans="2:46" s="6" customFormat="1" ht="27" customHeight="1">
      <c r="B133" s="20"/>
      <c r="F133" s="277" t="s">
        <v>270</v>
      </c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0"/>
      <c r="S133" s="44"/>
      <c r="Z133" s="45"/>
      <c r="AS133" s="6" t="s">
        <v>271</v>
      </c>
      <c r="AT133" s="6" t="s">
        <v>127</v>
      </c>
    </row>
    <row r="134" spans="2:64" s="6" customFormat="1" ht="27" customHeight="1">
      <c r="B134" s="20"/>
      <c r="C134" s="97" t="s">
        <v>272</v>
      </c>
      <c r="D134" s="97" t="s">
        <v>121</v>
      </c>
      <c r="E134" s="98" t="s">
        <v>273</v>
      </c>
      <c r="F134" s="254" t="s">
        <v>274</v>
      </c>
      <c r="G134" s="255"/>
      <c r="H134" s="255"/>
      <c r="I134" s="255"/>
      <c r="J134" s="99" t="s">
        <v>260</v>
      </c>
      <c r="K134" s="100">
        <v>20.829</v>
      </c>
      <c r="L134" s="256"/>
      <c r="M134" s="255"/>
      <c r="N134" s="257">
        <f>ROUND($L$134*$K$134,2)</f>
        <v>0</v>
      </c>
      <c r="O134" s="255"/>
      <c r="P134" s="255"/>
      <c r="Q134" s="255"/>
      <c r="R134" s="20"/>
      <c r="S134" s="101"/>
      <c r="T134" s="102" t="s">
        <v>37</v>
      </c>
      <c r="W134" s="103">
        <v>0</v>
      </c>
      <c r="X134" s="103">
        <f>$W$134*$K$134</f>
        <v>0</v>
      </c>
      <c r="Y134" s="103">
        <v>0</v>
      </c>
      <c r="Z134" s="104">
        <f>$Y$134*$K$134</f>
        <v>0</v>
      </c>
      <c r="AQ134" s="71" t="s">
        <v>146</v>
      </c>
      <c r="AS134" s="71" t="s">
        <v>121</v>
      </c>
      <c r="AT134" s="71" t="s">
        <v>127</v>
      </c>
      <c r="AX134" s="6" t="s">
        <v>120</v>
      </c>
      <c r="BD134" s="105">
        <f>IF($T$134="základní",$N$134,0)</f>
        <v>0</v>
      </c>
      <c r="BE134" s="105">
        <f>IF($T$134="snížená",$N$134,0)</f>
        <v>0</v>
      </c>
      <c r="BF134" s="105">
        <f>IF($T$134="zákl. přenesená",$N$134,0)</f>
        <v>0</v>
      </c>
      <c r="BG134" s="105">
        <f>IF($T$134="sníž. přenesená",$N$134,0)</f>
        <v>0</v>
      </c>
      <c r="BH134" s="105">
        <f>IF($T$134="nulová",$N$134,0)</f>
        <v>0</v>
      </c>
      <c r="BI134" s="71" t="s">
        <v>17</v>
      </c>
      <c r="BJ134" s="105">
        <f>ROUND($L$134*$K$134,2)</f>
        <v>0</v>
      </c>
      <c r="BK134" s="71" t="s">
        <v>146</v>
      </c>
      <c r="BL134" s="71" t="s">
        <v>275</v>
      </c>
    </row>
    <row r="135" spans="2:62" s="88" customFormat="1" ht="37.5" customHeight="1">
      <c r="B135" s="89"/>
      <c r="D135" s="90" t="s">
        <v>139</v>
      </c>
      <c r="N135" s="262">
        <f>$BJ$135</f>
        <v>0</v>
      </c>
      <c r="O135" s="252"/>
      <c r="P135" s="252"/>
      <c r="Q135" s="252"/>
      <c r="R135" s="89"/>
      <c r="S135" s="92"/>
      <c r="V135" s="93">
        <f>$V$136+$V$141</f>
        <v>0</v>
      </c>
      <c r="X135" s="93">
        <f>$X$136+$X$141</f>
        <v>0.208142</v>
      </c>
      <c r="Z135" s="94">
        <f>$Z$136+$Z$141</f>
        <v>0.06296906000000001</v>
      </c>
      <c r="AQ135" s="91" t="s">
        <v>76</v>
      </c>
      <c r="AS135" s="91" t="s">
        <v>66</v>
      </c>
      <c r="AT135" s="91" t="s">
        <v>67</v>
      </c>
      <c r="AX135" s="91" t="s">
        <v>120</v>
      </c>
      <c r="BJ135" s="95">
        <f>$BJ$136+$BJ$141</f>
        <v>0</v>
      </c>
    </row>
    <row r="136" spans="2:62" s="88" customFormat="1" ht="21" customHeight="1">
      <c r="B136" s="89"/>
      <c r="D136" s="96" t="s">
        <v>140</v>
      </c>
      <c r="N136" s="251">
        <f>$BJ$136</f>
        <v>0</v>
      </c>
      <c r="O136" s="252"/>
      <c r="P136" s="252"/>
      <c r="Q136" s="252"/>
      <c r="R136" s="89"/>
      <c r="S136" s="92"/>
      <c r="V136" s="93">
        <f>SUM($V$137:$V$140)</f>
        <v>0</v>
      </c>
      <c r="X136" s="93">
        <f>SUM($X$137:$X$140)</f>
        <v>0.0050160000000000005</v>
      </c>
      <c r="Z136" s="94">
        <f>SUM($Z$137:$Z$140)</f>
        <v>0</v>
      </c>
      <c r="AQ136" s="91" t="s">
        <v>76</v>
      </c>
      <c r="AS136" s="91" t="s">
        <v>66</v>
      </c>
      <c r="AT136" s="91" t="s">
        <v>17</v>
      </c>
      <c r="AX136" s="91" t="s">
        <v>120</v>
      </c>
      <c r="BJ136" s="95">
        <f>SUM($BJ$137:$BJ$140)</f>
        <v>0</v>
      </c>
    </row>
    <row r="137" spans="2:64" s="6" customFormat="1" ht="27" customHeight="1">
      <c r="B137" s="20"/>
      <c r="C137" s="99" t="s">
        <v>276</v>
      </c>
      <c r="D137" s="99" t="s">
        <v>121</v>
      </c>
      <c r="E137" s="98" t="s">
        <v>277</v>
      </c>
      <c r="F137" s="254" t="s">
        <v>278</v>
      </c>
      <c r="G137" s="255"/>
      <c r="H137" s="255"/>
      <c r="I137" s="255"/>
      <c r="J137" s="99" t="s">
        <v>156</v>
      </c>
      <c r="K137" s="100">
        <v>1</v>
      </c>
      <c r="L137" s="256"/>
      <c r="M137" s="255"/>
      <c r="N137" s="257">
        <f>ROUND($L$137*$K$137,2)</f>
        <v>0</v>
      </c>
      <c r="O137" s="255"/>
      <c r="P137" s="255"/>
      <c r="Q137" s="255"/>
      <c r="R137" s="20"/>
      <c r="S137" s="101"/>
      <c r="T137" s="102" t="s">
        <v>37</v>
      </c>
      <c r="W137" s="103">
        <v>0.00024</v>
      </c>
      <c r="X137" s="103">
        <f>$W$137*$K$137</f>
        <v>0.00024</v>
      </c>
      <c r="Y137" s="103">
        <v>0</v>
      </c>
      <c r="Z137" s="104">
        <f>$Y$137*$K$137</f>
        <v>0</v>
      </c>
      <c r="AQ137" s="71" t="s">
        <v>225</v>
      </c>
      <c r="AS137" s="71" t="s">
        <v>121</v>
      </c>
      <c r="AT137" s="71" t="s">
        <v>76</v>
      </c>
      <c r="AX137" s="71" t="s">
        <v>120</v>
      </c>
      <c r="BD137" s="105">
        <f>IF($T$137="základní",$N$137,0)</f>
        <v>0</v>
      </c>
      <c r="BE137" s="105">
        <f>IF($T$137="snížená",$N$137,0)</f>
        <v>0</v>
      </c>
      <c r="BF137" s="105">
        <f>IF($T$137="zákl. přenesená",$N$137,0)</f>
        <v>0</v>
      </c>
      <c r="BG137" s="105">
        <f>IF($T$137="sníž. přenesená",$N$137,0)</f>
        <v>0</v>
      </c>
      <c r="BH137" s="105">
        <f>IF($T$137="nulová",$N$137,0)</f>
        <v>0</v>
      </c>
      <c r="BI137" s="71" t="s">
        <v>17</v>
      </c>
      <c r="BJ137" s="105">
        <f>ROUND($L$137*$K$137,2)</f>
        <v>0</v>
      </c>
      <c r="BK137" s="71" t="s">
        <v>225</v>
      </c>
      <c r="BL137" s="71" t="s">
        <v>279</v>
      </c>
    </row>
    <row r="138" spans="2:64" s="6" customFormat="1" ht="27" customHeight="1">
      <c r="B138" s="20"/>
      <c r="C138" s="99" t="s">
        <v>280</v>
      </c>
      <c r="D138" s="99" t="s">
        <v>121</v>
      </c>
      <c r="E138" s="98" t="s">
        <v>281</v>
      </c>
      <c r="F138" s="254" t="s">
        <v>282</v>
      </c>
      <c r="G138" s="255"/>
      <c r="H138" s="255"/>
      <c r="I138" s="255"/>
      <c r="J138" s="99" t="s">
        <v>145</v>
      </c>
      <c r="K138" s="100">
        <v>14.9</v>
      </c>
      <c r="L138" s="256"/>
      <c r="M138" s="255"/>
      <c r="N138" s="257">
        <f>ROUND($L$138*$K$138,2)</f>
        <v>0</v>
      </c>
      <c r="O138" s="255"/>
      <c r="P138" s="255"/>
      <c r="Q138" s="255"/>
      <c r="R138" s="20"/>
      <c r="S138" s="101"/>
      <c r="T138" s="102" t="s">
        <v>37</v>
      </c>
      <c r="W138" s="103">
        <v>0.00024</v>
      </c>
      <c r="X138" s="103">
        <f>$W$138*$K$138</f>
        <v>0.003576</v>
      </c>
      <c r="Y138" s="103">
        <v>0</v>
      </c>
      <c r="Z138" s="104">
        <f>$Y$138*$K$138</f>
        <v>0</v>
      </c>
      <c r="AQ138" s="71" t="s">
        <v>225</v>
      </c>
      <c r="AS138" s="71" t="s">
        <v>121</v>
      </c>
      <c r="AT138" s="71" t="s">
        <v>76</v>
      </c>
      <c r="AX138" s="71" t="s">
        <v>120</v>
      </c>
      <c r="BD138" s="105">
        <f>IF($T$138="základní",$N$138,0)</f>
        <v>0</v>
      </c>
      <c r="BE138" s="105">
        <f>IF($T$138="snížená",$N$138,0)</f>
        <v>0</v>
      </c>
      <c r="BF138" s="105">
        <f>IF($T$138="zákl. přenesená",$N$138,0)</f>
        <v>0</v>
      </c>
      <c r="BG138" s="105">
        <f>IF($T$138="sníž. přenesená",$N$138,0)</f>
        <v>0</v>
      </c>
      <c r="BH138" s="105">
        <f>IF($T$138="nulová",$N$138,0)</f>
        <v>0</v>
      </c>
      <c r="BI138" s="71" t="s">
        <v>17</v>
      </c>
      <c r="BJ138" s="105">
        <f>ROUND($L$138*$K$138,2)</f>
        <v>0</v>
      </c>
      <c r="BK138" s="71" t="s">
        <v>225</v>
      </c>
      <c r="BL138" s="71" t="s">
        <v>283</v>
      </c>
    </row>
    <row r="139" spans="2:50" s="6" customFormat="1" ht="15.75" customHeight="1">
      <c r="B139" s="110"/>
      <c r="E139" s="111"/>
      <c r="F139" s="271" t="s">
        <v>284</v>
      </c>
      <c r="G139" s="272"/>
      <c r="H139" s="272"/>
      <c r="I139" s="272"/>
      <c r="K139" s="113">
        <v>14.9</v>
      </c>
      <c r="R139" s="110"/>
      <c r="S139" s="114"/>
      <c r="Z139" s="115"/>
      <c r="AS139" s="112" t="s">
        <v>149</v>
      </c>
      <c r="AT139" s="112" t="s">
        <v>76</v>
      </c>
      <c r="AU139" s="112" t="s">
        <v>76</v>
      </c>
      <c r="AV139" s="112" t="s">
        <v>101</v>
      </c>
      <c r="AW139" s="112" t="s">
        <v>17</v>
      </c>
      <c r="AX139" s="112" t="s">
        <v>120</v>
      </c>
    </row>
    <row r="140" spans="2:64" s="6" customFormat="1" ht="27" customHeight="1">
      <c r="B140" s="20"/>
      <c r="C140" s="97" t="s">
        <v>285</v>
      </c>
      <c r="D140" s="97" t="s">
        <v>121</v>
      </c>
      <c r="E140" s="98" t="s">
        <v>286</v>
      </c>
      <c r="F140" s="254" t="s">
        <v>287</v>
      </c>
      <c r="G140" s="255"/>
      <c r="H140" s="255"/>
      <c r="I140" s="255"/>
      <c r="J140" s="99" t="s">
        <v>228</v>
      </c>
      <c r="K140" s="100">
        <v>5</v>
      </c>
      <c r="L140" s="256"/>
      <c r="M140" s="255"/>
      <c r="N140" s="257">
        <f>ROUND($L$140*$K$140,2)</f>
        <v>0</v>
      </c>
      <c r="O140" s="255"/>
      <c r="P140" s="255"/>
      <c r="Q140" s="255"/>
      <c r="R140" s="20"/>
      <c r="S140" s="101"/>
      <c r="T140" s="102" t="s">
        <v>37</v>
      </c>
      <c r="W140" s="103">
        <v>0.00024</v>
      </c>
      <c r="X140" s="103">
        <f>$W$140*$K$140</f>
        <v>0.0012000000000000001</v>
      </c>
      <c r="Y140" s="103">
        <v>0</v>
      </c>
      <c r="Z140" s="104">
        <f>$Y$140*$K$140</f>
        <v>0</v>
      </c>
      <c r="AQ140" s="71" t="s">
        <v>225</v>
      </c>
      <c r="AS140" s="71" t="s">
        <v>121</v>
      </c>
      <c r="AT140" s="71" t="s">
        <v>76</v>
      </c>
      <c r="AX140" s="6" t="s">
        <v>120</v>
      </c>
      <c r="BD140" s="105">
        <f>IF($T$140="základní",$N$140,0)</f>
        <v>0</v>
      </c>
      <c r="BE140" s="105">
        <f>IF($T$140="snížená",$N$140,0)</f>
        <v>0</v>
      </c>
      <c r="BF140" s="105">
        <f>IF($T$140="zákl. přenesená",$N$140,0)</f>
        <v>0</v>
      </c>
      <c r="BG140" s="105">
        <f>IF($T$140="sníž. přenesená",$N$140,0)</f>
        <v>0</v>
      </c>
      <c r="BH140" s="105">
        <f>IF($T$140="nulová",$N$140,0)</f>
        <v>0</v>
      </c>
      <c r="BI140" s="71" t="s">
        <v>17</v>
      </c>
      <c r="BJ140" s="105">
        <f>ROUND($L$140*$K$140,2)</f>
        <v>0</v>
      </c>
      <c r="BK140" s="71" t="s">
        <v>225</v>
      </c>
      <c r="BL140" s="71" t="s">
        <v>288</v>
      </c>
    </row>
    <row r="141" spans="2:62" s="88" customFormat="1" ht="30.75" customHeight="1">
      <c r="B141" s="89"/>
      <c r="D141" s="96" t="s">
        <v>141</v>
      </c>
      <c r="N141" s="251">
        <f>$BJ$141</f>
        <v>0</v>
      </c>
      <c r="O141" s="252"/>
      <c r="P141" s="252"/>
      <c r="Q141" s="252"/>
      <c r="R141" s="89"/>
      <c r="S141" s="92"/>
      <c r="V141" s="93">
        <f>SUM($V$142:$V$151)</f>
        <v>0</v>
      </c>
      <c r="X141" s="93">
        <f>SUM($X$142:$X$151)</f>
        <v>0.203126</v>
      </c>
      <c r="Z141" s="94">
        <f>SUM($Z$142:$Z$151)</f>
        <v>0.06296906000000001</v>
      </c>
      <c r="AQ141" s="91" t="s">
        <v>76</v>
      </c>
      <c r="AS141" s="91" t="s">
        <v>66</v>
      </c>
      <c r="AT141" s="91" t="s">
        <v>17</v>
      </c>
      <c r="AX141" s="91" t="s">
        <v>120</v>
      </c>
      <c r="BJ141" s="95">
        <f>SUM($BJ$142:$BJ$151)</f>
        <v>0</v>
      </c>
    </row>
    <row r="142" spans="2:64" s="6" customFormat="1" ht="15.75" customHeight="1">
      <c r="B142" s="20"/>
      <c r="C142" s="99" t="s">
        <v>17</v>
      </c>
      <c r="D142" s="99" t="s">
        <v>121</v>
      </c>
      <c r="E142" s="98" t="s">
        <v>289</v>
      </c>
      <c r="F142" s="254" t="s">
        <v>290</v>
      </c>
      <c r="G142" s="255"/>
      <c r="H142" s="255"/>
      <c r="I142" s="255"/>
      <c r="J142" s="99" t="s">
        <v>175</v>
      </c>
      <c r="K142" s="100">
        <v>203.126</v>
      </c>
      <c r="L142" s="256"/>
      <c r="M142" s="255"/>
      <c r="N142" s="257">
        <f>ROUND($L$142*$K$142,2)</f>
        <v>0</v>
      </c>
      <c r="O142" s="255"/>
      <c r="P142" s="255"/>
      <c r="Q142" s="255"/>
      <c r="R142" s="20"/>
      <c r="S142" s="101"/>
      <c r="T142" s="102" t="s">
        <v>37</v>
      </c>
      <c r="W142" s="103">
        <v>0.001</v>
      </c>
      <c r="X142" s="103">
        <f>$W$142*$K$142</f>
        <v>0.203126</v>
      </c>
      <c r="Y142" s="103">
        <v>0.00031</v>
      </c>
      <c r="Z142" s="104">
        <f>$Y$142*$K$142</f>
        <v>0.06296906000000001</v>
      </c>
      <c r="AQ142" s="71" t="s">
        <v>225</v>
      </c>
      <c r="AS142" s="71" t="s">
        <v>121</v>
      </c>
      <c r="AT142" s="71" t="s">
        <v>76</v>
      </c>
      <c r="AX142" s="71" t="s">
        <v>120</v>
      </c>
      <c r="BD142" s="105">
        <f>IF($T$142="základní",$N$142,0)</f>
        <v>0</v>
      </c>
      <c r="BE142" s="105">
        <f>IF($T$142="snížená",$N$142,0)</f>
        <v>0</v>
      </c>
      <c r="BF142" s="105">
        <f>IF($T$142="zákl. přenesená",$N$142,0)</f>
        <v>0</v>
      </c>
      <c r="BG142" s="105">
        <f>IF($T$142="sníž. přenesená",$N$142,0)</f>
        <v>0</v>
      </c>
      <c r="BH142" s="105">
        <f>IF($T$142="nulová",$N$142,0)</f>
        <v>0</v>
      </c>
      <c r="BI142" s="71" t="s">
        <v>17</v>
      </c>
      <c r="BJ142" s="105">
        <f>ROUND($L$142*$K$142,2)</f>
        <v>0</v>
      </c>
      <c r="BK142" s="71" t="s">
        <v>225</v>
      </c>
      <c r="BL142" s="71" t="s">
        <v>291</v>
      </c>
    </row>
    <row r="143" spans="2:50" s="6" customFormat="1" ht="15.75" customHeight="1">
      <c r="B143" s="121"/>
      <c r="E143" s="122"/>
      <c r="F143" s="275" t="s">
        <v>196</v>
      </c>
      <c r="G143" s="276"/>
      <c r="H143" s="276"/>
      <c r="I143" s="276"/>
      <c r="K143" s="123"/>
      <c r="R143" s="121"/>
      <c r="S143" s="124"/>
      <c r="Z143" s="125"/>
      <c r="AS143" s="123" t="s">
        <v>149</v>
      </c>
      <c r="AT143" s="123" t="s">
        <v>76</v>
      </c>
      <c r="AU143" s="123" t="s">
        <v>17</v>
      </c>
      <c r="AV143" s="123" t="s">
        <v>101</v>
      </c>
      <c r="AW143" s="123" t="s">
        <v>67</v>
      </c>
      <c r="AX143" s="123" t="s">
        <v>120</v>
      </c>
    </row>
    <row r="144" spans="2:50" s="6" customFormat="1" ht="15.75" customHeight="1">
      <c r="B144" s="110"/>
      <c r="E144" s="112"/>
      <c r="F144" s="271" t="s">
        <v>292</v>
      </c>
      <c r="G144" s="272"/>
      <c r="H144" s="272"/>
      <c r="I144" s="272"/>
      <c r="K144" s="113">
        <v>75.34</v>
      </c>
      <c r="R144" s="110"/>
      <c r="S144" s="114"/>
      <c r="Z144" s="115"/>
      <c r="AS144" s="112" t="s">
        <v>149</v>
      </c>
      <c r="AT144" s="112" t="s">
        <v>76</v>
      </c>
      <c r="AU144" s="112" t="s">
        <v>76</v>
      </c>
      <c r="AV144" s="112" t="s">
        <v>101</v>
      </c>
      <c r="AW144" s="112" t="s">
        <v>67</v>
      </c>
      <c r="AX144" s="112" t="s">
        <v>120</v>
      </c>
    </row>
    <row r="145" spans="2:50" s="6" customFormat="1" ht="15.75" customHeight="1">
      <c r="B145" s="110"/>
      <c r="E145" s="112"/>
      <c r="F145" s="271" t="s">
        <v>293</v>
      </c>
      <c r="G145" s="272"/>
      <c r="H145" s="272"/>
      <c r="I145" s="272"/>
      <c r="K145" s="113">
        <v>12.96</v>
      </c>
      <c r="R145" s="110"/>
      <c r="S145" s="114"/>
      <c r="Z145" s="115"/>
      <c r="AS145" s="112" t="s">
        <v>149</v>
      </c>
      <c r="AT145" s="112" t="s">
        <v>76</v>
      </c>
      <c r="AU145" s="112" t="s">
        <v>76</v>
      </c>
      <c r="AV145" s="112" t="s">
        <v>101</v>
      </c>
      <c r="AW145" s="112" t="s">
        <v>67</v>
      </c>
      <c r="AX145" s="112" t="s">
        <v>120</v>
      </c>
    </row>
    <row r="146" spans="2:50" s="6" customFormat="1" ht="27" customHeight="1">
      <c r="B146" s="110"/>
      <c r="E146" s="112"/>
      <c r="F146" s="271" t="s">
        <v>294</v>
      </c>
      <c r="G146" s="272"/>
      <c r="H146" s="272"/>
      <c r="I146" s="272"/>
      <c r="K146" s="113">
        <v>74.588</v>
      </c>
      <c r="R146" s="110"/>
      <c r="S146" s="114"/>
      <c r="Z146" s="115"/>
      <c r="AS146" s="112" t="s">
        <v>149</v>
      </c>
      <c r="AT146" s="112" t="s">
        <v>76</v>
      </c>
      <c r="AU146" s="112" t="s">
        <v>76</v>
      </c>
      <c r="AV146" s="112" t="s">
        <v>101</v>
      </c>
      <c r="AW146" s="112" t="s">
        <v>67</v>
      </c>
      <c r="AX146" s="112" t="s">
        <v>120</v>
      </c>
    </row>
    <row r="147" spans="2:50" s="6" customFormat="1" ht="15.75" customHeight="1">
      <c r="B147" s="110"/>
      <c r="E147" s="112"/>
      <c r="F147" s="271" t="s">
        <v>295</v>
      </c>
      <c r="G147" s="272"/>
      <c r="H147" s="272"/>
      <c r="I147" s="272"/>
      <c r="K147" s="113">
        <v>17.52</v>
      </c>
      <c r="R147" s="110"/>
      <c r="S147" s="114"/>
      <c r="Z147" s="115"/>
      <c r="AS147" s="112" t="s">
        <v>149</v>
      </c>
      <c r="AT147" s="112" t="s">
        <v>76</v>
      </c>
      <c r="AU147" s="112" t="s">
        <v>76</v>
      </c>
      <c r="AV147" s="112" t="s">
        <v>101</v>
      </c>
      <c r="AW147" s="112" t="s">
        <v>67</v>
      </c>
      <c r="AX147" s="112" t="s">
        <v>120</v>
      </c>
    </row>
    <row r="148" spans="2:50" s="6" customFormat="1" ht="15.75" customHeight="1">
      <c r="B148" s="121"/>
      <c r="E148" s="123"/>
      <c r="F148" s="275" t="s">
        <v>200</v>
      </c>
      <c r="G148" s="276"/>
      <c r="H148" s="276"/>
      <c r="I148" s="276"/>
      <c r="K148" s="123"/>
      <c r="R148" s="121"/>
      <c r="S148" s="124"/>
      <c r="Z148" s="125"/>
      <c r="AS148" s="123" t="s">
        <v>149</v>
      </c>
      <c r="AT148" s="123" t="s">
        <v>76</v>
      </c>
      <c r="AU148" s="123" t="s">
        <v>17</v>
      </c>
      <c r="AV148" s="123" t="s">
        <v>101</v>
      </c>
      <c r="AW148" s="123" t="s">
        <v>67</v>
      </c>
      <c r="AX148" s="123" t="s">
        <v>120</v>
      </c>
    </row>
    <row r="149" spans="2:50" s="6" customFormat="1" ht="15.75" customHeight="1">
      <c r="B149" s="110"/>
      <c r="E149" s="112"/>
      <c r="F149" s="271" t="s">
        <v>296</v>
      </c>
      <c r="G149" s="272"/>
      <c r="H149" s="272"/>
      <c r="I149" s="272"/>
      <c r="K149" s="113">
        <v>6.5</v>
      </c>
      <c r="R149" s="110"/>
      <c r="S149" s="114"/>
      <c r="Z149" s="115"/>
      <c r="AS149" s="112" t="s">
        <v>149</v>
      </c>
      <c r="AT149" s="112" t="s">
        <v>76</v>
      </c>
      <c r="AU149" s="112" t="s">
        <v>76</v>
      </c>
      <c r="AV149" s="112" t="s">
        <v>101</v>
      </c>
      <c r="AW149" s="112" t="s">
        <v>67</v>
      </c>
      <c r="AX149" s="112" t="s">
        <v>120</v>
      </c>
    </row>
    <row r="150" spans="2:50" s="6" customFormat="1" ht="15.75" customHeight="1">
      <c r="B150" s="110"/>
      <c r="E150" s="112"/>
      <c r="F150" s="271" t="s">
        <v>297</v>
      </c>
      <c r="G150" s="272"/>
      <c r="H150" s="272"/>
      <c r="I150" s="272"/>
      <c r="K150" s="113">
        <v>16.218</v>
      </c>
      <c r="R150" s="110"/>
      <c r="S150" s="114"/>
      <c r="Z150" s="115"/>
      <c r="AS150" s="112" t="s">
        <v>149</v>
      </c>
      <c r="AT150" s="112" t="s">
        <v>76</v>
      </c>
      <c r="AU150" s="112" t="s">
        <v>76</v>
      </c>
      <c r="AV150" s="112" t="s">
        <v>101</v>
      </c>
      <c r="AW150" s="112" t="s">
        <v>67</v>
      </c>
      <c r="AX150" s="112" t="s">
        <v>120</v>
      </c>
    </row>
    <row r="151" spans="2:50" s="6" customFormat="1" ht="15.75" customHeight="1">
      <c r="B151" s="116"/>
      <c r="E151" s="117"/>
      <c r="F151" s="273" t="s">
        <v>152</v>
      </c>
      <c r="G151" s="274"/>
      <c r="H151" s="274"/>
      <c r="I151" s="274"/>
      <c r="K151" s="118">
        <v>203.126</v>
      </c>
      <c r="R151" s="116"/>
      <c r="S151" s="126"/>
      <c r="T151" s="127"/>
      <c r="U151" s="127"/>
      <c r="V151" s="127"/>
      <c r="W151" s="127"/>
      <c r="X151" s="127"/>
      <c r="Y151" s="127"/>
      <c r="Z151" s="128"/>
      <c r="AS151" s="117" t="s">
        <v>149</v>
      </c>
      <c r="AT151" s="117" t="s">
        <v>76</v>
      </c>
      <c r="AU151" s="117" t="s">
        <v>146</v>
      </c>
      <c r="AV151" s="117" t="s">
        <v>101</v>
      </c>
      <c r="AW151" s="117" t="s">
        <v>17</v>
      </c>
      <c r="AX151" s="117" t="s">
        <v>120</v>
      </c>
    </row>
    <row r="152" spans="2:18" s="6" customFormat="1" ht="7.5" customHeight="1">
      <c r="B152" s="34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20"/>
    </row>
    <row r="153" s="2" customFormat="1" ht="14.25" customHeight="1"/>
  </sheetData>
  <sheetProtection/>
  <mergeCells count="185">
    <mergeCell ref="C2:Q2"/>
    <mergeCell ref="C4:Q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Q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C64:Q64"/>
    <mergeCell ref="F66:Q66"/>
    <mergeCell ref="F67:Q67"/>
    <mergeCell ref="M69:P69"/>
    <mergeCell ref="M71:Q71"/>
    <mergeCell ref="F74:I74"/>
    <mergeCell ref="L74:M74"/>
    <mergeCell ref="N74:Q74"/>
    <mergeCell ref="F78:I78"/>
    <mergeCell ref="L78:M78"/>
    <mergeCell ref="N78:Q78"/>
    <mergeCell ref="F79:I79"/>
    <mergeCell ref="F80:I80"/>
    <mergeCell ref="F81:I81"/>
    <mergeCell ref="F82:I82"/>
    <mergeCell ref="F83:I83"/>
    <mergeCell ref="L83:M83"/>
    <mergeCell ref="N83:Q83"/>
    <mergeCell ref="F84:I84"/>
    <mergeCell ref="L84:M84"/>
    <mergeCell ref="N84:Q84"/>
    <mergeCell ref="F85:I85"/>
    <mergeCell ref="L85:M85"/>
    <mergeCell ref="N85:Q85"/>
    <mergeCell ref="F86:I86"/>
    <mergeCell ref="F87:I87"/>
    <mergeCell ref="L87:M87"/>
    <mergeCell ref="N87:Q87"/>
    <mergeCell ref="F88:I88"/>
    <mergeCell ref="F89:I89"/>
    <mergeCell ref="F90:I90"/>
    <mergeCell ref="F91:I91"/>
    <mergeCell ref="F92:I92"/>
    <mergeCell ref="L92:M92"/>
    <mergeCell ref="N92:Q92"/>
    <mergeCell ref="F93:I93"/>
    <mergeCell ref="F94:I94"/>
    <mergeCell ref="F95:I95"/>
    <mergeCell ref="F96:I96"/>
    <mergeCell ref="F97:I97"/>
    <mergeCell ref="L97:M97"/>
    <mergeCell ref="N97:Q97"/>
    <mergeCell ref="F98:I98"/>
    <mergeCell ref="L98:M98"/>
    <mergeCell ref="N98:Q98"/>
    <mergeCell ref="F99:I99"/>
    <mergeCell ref="F100:I100"/>
    <mergeCell ref="L100:M100"/>
    <mergeCell ref="N100:Q100"/>
    <mergeCell ref="F101:I101"/>
    <mergeCell ref="L101:M101"/>
    <mergeCell ref="N101:Q101"/>
    <mergeCell ref="F102:I102"/>
    <mergeCell ref="F103:I103"/>
    <mergeCell ref="F104:I104"/>
    <mergeCell ref="F105:I105"/>
    <mergeCell ref="F106:I106"/>
    <mergeCell ref="F107:I107"/>
    <mergeCell ref="F108:I108"/>
    <mergeCell ref="F109:I109"/>
    <mergeCell ref="F110:I110"/>
    <mergeCell ref="F111:I111"/>
    <mergeCell ref="L111:M111"/>
    <mergeCell ref="N111:Q111"/>
    <mergeCell ref="F112:I112"/>
    <mergeCell ref="F113:I113"/>
    <mergeCell ref="F114:I114"/>
    <mergeCell ref="F115:I115"/>
    <mergeCell ref="F116:I116"/>
    <mergeCell ref="F117:I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L138:M138"/>
    <mergeCell ref="N138:Q138"/>
    <mergeCell ref="F132:I132"/>
    <mergeCell ref="L132:M132"/>
    <mergeCell ref="N132:Q132"/>
    <mergeCell ref="F133:Q133"/>
    <mergeCell ref="F134:I134"/>
    <mergeCell ref="L134:M134"/>
    <mergeCell ref="N134:Q134"/>
    <mergeCell ref="F147:I147"/>
    <mergeCell ref="F148:I148"/>
    <mergeCell ref="F139:I139"/>
    <mergeCell ref="F140:I140"/>
    <mergeCell ref="L140:M140"/>
    <mergeCell ref="N140:Q140"/>
    <mergeCell ref="F142:I142"/>
    <mergeCell ref="L142:M142"/>
    <mergeCell ref="N142:Q142"/>
    <mergeCell ref="N136:Q136"/>
    <mergeCell ref="N141:Q141"/>
    <mergeCell ref="F143:I143"/>
    <mergeCell ref="F144:I144"/>
    <mergeCell ref="F145:I145"/>
    <mergeCell ref="F146:I146"/>
    <mergeCell ref="F137:I137"/>
    <mergeCell ref="L137:M137"/>
    <mergeCell ref="N137:Q137"/>
    <mergeCell ref="F138:I138"/>
    <mergeCell ref="H1:K1"/>
    <mergeCell ref="R2:AB2"/>
    <mergeCell ref="F149:I149"/>
    <mergeCell ref="F150:I150"/>
    <mergeCell ref="F151:I151"/>
    <mergeCell ref="N75:Q75"/>
    <mergeCell ref="N76:Q76"/>
    <mergeCell ref="N77:Q77"/>
    <mergeCell ref="N129:Q129"/>
    <mergeCell ref="N135:Q135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R1:S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2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92"/>
  <sheetViews>
    <sheetView showGridLines="0" view="pageBreakPreview" zoomScaleSheetLayoutView="100" zoomScalePageLayoutView="0" workbookViewId="0" topLeftCell="A1">
      <pane ySplit="1" topLeftCell="A161" activePane="bottomLeft" state="frozen"/>
      <selection pane="topLeft" activeCell="A1" sqref="A1"/>
      <selection pane="bottomLeft" activeCell="R1" sqref="R1:R1638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.5" style="2" customWidth="1"/>
    <col min="9" max="10" width="7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8.16015625" style="2" customWidth="1"/>
    <col min="19" max="19" width="29.66015625" style="2" hidden="1" customWidth="1"/>
    <col min="20" max="20" width="16.33203125" style="2" hidden="1" customWidth="1"/>
    <col min="21" max="21" width="12.33203125" style="2" hidden="1" customWidth="1"/>
    <col min="22" max="22" width="16.33203125" style="2" hidden="1" customWidth="1"/>
    <col min="23" max="23" width="12.16015625" style="2" hidden="1" customWidth="1"/>
    <col min="24" max="24" width="15" style="2" hidden="1" customWidth="1"/>
    <col min="25" max="25" width="11" style="2" hidden="1" customWidth="1"/>
    <col min="26" max="26" width="15" style="2" hidden="1" customWidth="1"/>
    <col min="27" max="27" width="16.33203125" style="2" hidden="1" customWidth="1"/>
    <col min="28" max="28" width="11" style="2" customWidth="1"/>
    <col min="29" max="29" width="15" style="2" customWidth="1"/>
    <col min="30" max="30" width="16.33203125" style="2" customWidth="1"/>
    <col min="31" max="42" width="10.5" style="1" customWidth="1"/>
    <col min="43" max="64" width="10.5" style="2" hidden="1" customWidth="1"/>
    <col min="65" max="16384" width="10.5" style="1" customWidth="1"/>
  </cols>
  <sheetData>
    <row r="1" spans="1:255" s="3" customFormat="1" ht="22.5" customHeight="1">
      <c r="A1" s="145"/>
      <c r="B1" s="142"/>
      <c r="C1" s="142"/>
      <c r="D1" s="143" t="s">
        <v>1</v>
      </c>
      <c r="E1" s="142"/>
      <c r="F1" s="144" t="s">
        <v>942</v>
      </c>
      <c r="G1" s="144"/>
      <c r="H1" s="253" t="s">
        <v>943</v>
      </c>
      <c r="I1" s="253"/>
      <c r="J1" s="253"/>
      <c r="K1" s="253"/>
      <c r="L1" s="144" t="s">
        <v>944</v>
      </c>
      <c r="M1" s="144"/>
      <c r="N1" s="142"/>
      <c r="O1" s="143" t="s">
        <v>92</v>
      </c>
      <c r="P1" s="142"/>
      <c r="Q1" s="142"/>
      <c r="R1" s="144" t="s">
        <v>945</v>
      </c>
      <c r="S1" s="144"/>
      <c r="T1" s="145"/>
      <c r="U1" s="14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3:45" s="2" customFormat="1" ht="37.5" customHeight="1">
      <c r="C2" s="244" t="s">
        <v>5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19" t="s">
        <v>6</v>
      </c>
      <c r="S2" s="220"/>
      <c r="T2" s="220"/>
      <c r="U2" s="220"/>
      <c r="V2" s="220"/>
      <c r="W2" s="220"/>
      <c r="X2" s="220"/>
      <c r="Y2" s="220"/>
      <c r="Z2" s="220"/>
      <c r="AA2" s="220"/>
      <c r="AB2" s="220"/>
      <c r="AS2" s="2" t="s">
        <v>82</v>
      </c>
    </row>
    <row r="3" spans="2:45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AS3" s="2" t="s">
        <v>76</v>
      </c>
    </row>
    <row r="4" spans="2:45" s="2" customFormat="1" ht="37.5" customHeight="1">
      <c r="B4" s="10"/>
      <c r="C4" s="234" t="s">
        <v>93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S4" s="12" t="s">
        <v>11</v>
      </c>
      <c r="AS4" s="2" t="s">
        <v>3</v>
      </c>
    </row>
    <row r="5" s="2" customFormat="1" ht="7.5" customHeight="1">
      <c r="B5" s="10"/>
    </row>
    <row r="6" spans="2:17" s="2" customFormat="1" ht="15.75" customHeight="1">
      <c r="B6" s="10"/>
      <c r="D6" s="15" t="s">
        <v>15</v>
      </c>
      <c r="F6" s="266" t="str">
        <f>'Rekapitulace stavby'!$K$6</f>
        <v>REKONSTRUKCE KUCHYNĚ MINISTERSTVA FINANCÍ ČR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</row>
    <row r="7" spans="2:17" s="6" customFormat="1" ht="18.75" customHeight="1">
      <c r="B7" s="20"/>
      <c r="D7" s="14" t="s">
        <v>94</v>
      </c>
      <c r="F7" s="236" t="s">
        <v>298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="6" customFormat="1" ht="14.25" customHeight="1">
      <c r="B8" s="20"/>
    </row>
    <row r="9" spans="2:6" s="6" customFormat="1" ht="15" customHeight="1">
      <c r="B9" s="20"/>
      <c r="D9" s="15" t="s">
        <v>96</v>
      </c>
      <c r="F9" s="16" t="s">
        <v>71</v>
      </c>
    </row>
    <row r="10" spans="2:16" s="6" customFormat="1" ht="15" customHeight="1">
      <c r="B10" s="20"/>
      <c r="D10" s="15" t="s">
        <v>18</v>
      </c>
      <c r="F10" s="16" t="s">
        <v>19</v>
      </c>
      <c r="M10" s="15" t="s">
        <v>20</v>
      </c>
      <c r="O10" s="258" t="str">
        <f>'Rekapitulace stavby'!$AN$8</f>
        <v>21.05.2015</v>
      </c>
      <c r="P10" s="235"/>
    </row>
    <row r="11" s="6" customFormat="1" ht="7.5" customHeight="1">
      <c r="B11" s="20"/>
    </row>
    <row r="12" spans="2:16" s="6" customFormat="1" ht="15" customHeight="1">
      <c r="B12" s="20"/>
      <c r="D12" s="15" t="s">
        <v>24</v>
      </c>
      <c r="M12" s="15" t="s">
        <v>25</v>
      </c>
      <c r="O12" s="237"/>
      <c r="P12" s="235"/>
    </row>
    <row r="13" spans="2:16" s="6" customFormat="1" ht="18.75" customHeight="1">
      <c r="B13" s="20"/>
      <c r="E13" s="16" t="s">
        <v>26</v>
      </c>
      <c r="M13" s="15" t="s">
        <v>27</v>
      </c>
      <c r="O13" s="237"/>
      <c r="P13" s="235"/>
    </row>
    <row r="14" s="6" customFormat="1" ht="7.5" customHeight="1">
      <c r="B14" s="20"/>
    </row>
    <row r="15" spans="2:16" s="6" customFormat="1" ht="15" customHeight="1">
      <c r="B15" s="20"/>
      <c r="D15" s="15" t="s">
        <v>28</v>
      </c>
      <c r="M15" s="15" t="s">
        <v>25</v>
      </c>
      <c r="O15" s="237" t="str">
        <f>IF('Rekapitulace stavby'!$AN$13="","",'Rekapitulace stavby'!$AN$13)</f>
        <v>Vyplň údaj</v>
      </c>
      <c r="P15" s="235"/>
    </row>
    <row r="16" spans="2:16" s="6" customFormat="1" ht="18.75" customHeight="1">
      <c r="B16" s="20"/>
      <c r="E16" s="16" t="str">
        <f>IF('Rekapitulace stavby'!$E$14="","",'Rekapitulace stavby'!$E$14)</f>
        <v>Vyplň údaj</v>
      </c>
      <c r="M16" s="15" t="s">
        <v>27</v>
      </c>
      <c r="O16" s="237" t="str">
        <f>IF('Rekapitulace stavby'!$AN$14="","",'Rekapitulace stavby'!$AN$14)</f>
        <v>Vyplň údaj</v>
      </c>
      <c r="P16" s="235"/>
    </row>
    <row r="17" s="6" customFormat="1" ht="7.5" customHeight="1">
      <c r="B17" s="20"/>
    </row>
    <row r="18" spans="2:16" s="6" customFormat="1" ht="15" customHeight="1">
      <c r="B18" s="20"/>
      <c r="D18" s="15" t="s">
        <v>30</v>
      </c>
      <c r="M18" s="15" t="s">
        <v>25</v>
      </c>
      <c r="O18" s="237"/>
      <c r="P18" s="235"/>
    </row>
    <row r="19" spans="2:16" s="6" customFormat="1" ht="18.75" customHeight="1">
      <c r="B19" s="20"/>
      <c r="E19" s="16" t="s">
        <v>31</v>
      </c>
      <c r="M19" s="15" t="s">
        <v>27</v>
      </c>
      <c r="O19" s="237"/>
      <c r="P19" s="235"/>
    </row>
    <row r="20" s="6" customFormat="1" ht="7.5" customHeight="1">
      <c r="B20" s="20"/>
    </row>
    <row r="21" spans="2:4" s="6" customFormat="1" ht="15" customHeight="1">
      <c r="B21" s="20"/>
      <c r="D21" s="15" t="s">
        <v>33</v>
      </c>
    </row>
    <row r="22" spans="2:16" s="71" customFormat="1" ht="15.75" customHeight="1">
      <c r="B22" s="72"/>
      <c r="E22" s="248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</row>
    <row r="23" s="6" customFormat="1" ht="7.5" customHeight="1">
      <c r="B23" s="20"/>
    </row>
    <row r="24" spans="2:16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s="6" customFormat="1" ht="26.25" customHeight="1">
      <c r="B25" s="20"/>
      <c r="D25" s="73" t="s">
        <v>35</v>
      </c>
      <c r="M25" s="225">
        <f>ROUNDUP($N$82,2)</f>
        <v>0</v>
      </c>
      <c r="N25" s="235"/>
      <c r="O25" s="235"/>
      <c r="P25" s="235"/>
    </row>
    <row r="26" spans="2:16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s="6" customFormat="1" ht="15" customHeight="1">
      <c r="B27" s="20"/>
      <c r="D27" s="25" t="s">
        <v>36</v>
      </c>
      <c r="E27" s="25" t="s">
        <v>37</v>
      </c>
      <c r="F27" s="26">
        <v>0.21</v>
      </c>
      <c r="G27" s="74" t="s">
        <v>38</v>
      </c>
      <c r="H27" s="269">
        <f>SUM($BD$82:$BD$191)</f>
        <v>0</v>
      </c>
      <c r="I27" s="235"/>
      <c r="J27" s="235"/>
      <c r="M27" s="269">
        <f>SUM($BD$82:$BD$191)*$F$27</f>
        <v>0</v>
      </c>
      <c r="N27" s="235"/>
      <c r="O27" s="235"/>
      <c r="P27" s="235"/>
    </row>
    <row r="28" spans="2:16" s="6" customFormat="1" ht="15" customHeight="1">
      <c r="B28" s="20"/>
      <c r="E28" s="25" t="s">
        <v>39</v>
      </c>
      <c r="F28" s="26">
        <v>0.15</v>
      </c>
      <c r="G28" s="74" t="s">
        <v>38</v>
      </c>
      <c r="H28" s="269">
        <f>SUM($BE$82:$BE$191)</f>
        <v>0</v>
      </c>
      <c r="I28" s="235"/>
      <c r="J28" s="235"/>
      <c r="M28" s="269">
        <f>SUM($BE$82:$BE$191)*$F$28</f>
        <v>0</v>
      </c>
      <c r="N28" s="235"/>
      <c r="O28" s="235"/>
      <c r="P28" s="235"/>
    </row>
    <row r="29" spans="2:16" s="6" customFormat="1" ht="15" customHeight="1" hidden="1">
      <c r="B29" s="20"/>
      <c r="E29" s="25" t="s">
        <v>40</v>
      </c>
      <c r="F29" s="26">
        <v>0.21</v>
      </c>
      <c r="G29" s="74" t="s">
        <v>38</v>
      </c>
      <c r="H29" s="269">
        <f>SUM($BF$82:$BF$191)</f>
        <v>0</v>
      </c>
      <c r="I29" s="235"/>
      <c r="J29" s="235"/>
      <c r="M29" s="269">
        <v>0</v>
      </c>
      <c r="N29" s="235"/>
      <c r="O29" s="235"/>
      <c r="P29" s="235"/>
    </row>
    <row r="30" spans="2:16" s="6" customFormat="1" ht="15" customHeight="1" hidden="1">
      <c r="B30" s="20"/>
      <c r="E30" s="25" t="s">
        <v>41</v>
      </c>
      <c r="F30" s="26">
        <v>0.15</v>
      </c>
      <c r="G30" s="74" t="s">
        <v>38</v>
      </c>
      <c r="H30" s="269">
        <f>SUM($BG$82:$BG$191)</f>
        <v>0</v>
      </c>
      <c r="I30" s="235"/>
      <c r="J30" s="235"/>
      <c r="M30" s="269">
        <v>0</v>
      </c>
      <c r="N30" s="235"/>
      <c r="O30" s="235"/>
      <c r="P30" s="235"/>
    </row>
    <row r="31" spans="2:16" s="6" customFormat="1" ht="15" customHeight="1" hidden="1">
      <c r="B31" s="20"/>
      <c r="E31" s="25" t="s">
        <v>42</v>
      </c>
      <c r="F31" s="26">
        <v>0</v>
      </c>
      <c r="G31" s="74" t="s">
        <v>38</v>
      </c>
      <c r="H31" s="269">
        <f>SUM($BH$82:$BH$191)</f>
        <v>0</v>
      </c>
      <c r="I31" s="235"/>
      <c r="J31" s="235"/>
      <c r="M31" s="269">
        <v>0</v>
      </c>
      <c r="N31" s="235"/>
      <c r="O31" s="235"/>
      <c r="P31" s="235"/>
    </row>
    <row r="32" s="6" customFormat="1" ht="7.5" customHeight="1">
      <c r="B32" s="20"/>
    </row>
    <row r="33" spans="2:17" s="6" customFormat="1" ht="26.25" customHeight="1">
      <c r="B33" s="20"/>
      <c r="C33" s="29"/>
      <c r="D33" s="30" t="s">
        <v>43</v>
      </c>
      <c r="E33" s="31"/>
      <c r="F33" s="31"/>
      <c r="G33" s="75" t="s">
        <v>44</v>
      </c>
      <c r="H33" s="32" t="s">
        <v>45</v>
      </c>
      <c r="I33" s="31"/>
      <c r="J33" s="31"/>
      <c r="K33" s="31"/>
      <c r="L33" s="232">
        <f>ROUNDUP(SUM($M$25:$M$31),2)</f>
        <v>0</v>
      </c>
      <c r="M33" s="228"/>
      <c r="N33" s="228"/>
      <c r="O33" s="228"/>
      <c r="P33" s="233"/>
      <c r="Q33" s="29"/>
    </row>
    <row r="34" spans="2:17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8" spans="2:17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 s="6" customFormat="1" ht="37.5" customHeight="1">
      <c r="B39" s="20"/>
      <c r="C39" s="234" t="s">
        <v>97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="6" customFormat="1" ht="7.5" customHeight="1">
      <c r="B40" s="20"/>
    </row>
    <row r="41" spans="2:17" s="6" customFormat="1" ht="15" customHeight="1">
      <c r="B41" s="20"/>
      <c r="C41" s="15" t="s">
        <v>15</v>
      </c>
      <c r="F41" s="266" t="str">
        <f>$F$6</f>
        <v>REKONSTRUKCE KUCHYNĚ MINISTERSTVA FINANCÍ ČR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2:17" s="6" customFormat="1" ht="15" customHeight="1">
      <c r="B42" s="20"/>
      <c r="C42" s="14" t="s">
        <v>94</v>
      </c>
      <c r="F42" s="236" t="str">
        <f>$F$7</f>
        <v>02 - STAVEBNÍ PRÁCE</v>
      </c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="6" customFormat="1" ht="7.5" customHeight="1">
      <c r="B43" s="20"/>
    </row>
    <row r="44" spans="2:16" s="6" customFormat="1" ht="18.75" customHeight="1">
      <c r="B44" s="20"/>
      <c r="C44" s="15" t="s">
        <v>18</v>
      </c>
      <c r="F44" s="16" t="str">
        <f>$F$10</f>
        <v>LETENSKÁ 15, 118 10 PRAHA 1</v>
      </c>
      <c r="K44" s="15" t="s">
        <v>20</v>
      </c>
      <c r="M44" s="258" t="str">
        <f>IF($O$10="","",$O$10)</f>
        <v>21.05.2015</v>
      </c>
      <c r="N44" s="235"/>
      <c r="O44" s="235"/>
      <c r="P44" s="235"/>
    </row>
    <row r="45" s="6" customFormat="1" ht="7.5" customHeight="1">
      <c r="B45" s="20"/>
    </row>
    <row r="46" spans="2:17" s="6" customFormat="1" ht="15.75" customHeight="1">
      <c r="B46" s="20"/>
      <c r="C46" s="15" t="s">
        <v>24</v>
      </c>
      <c r="F46" s="16" t="str">
        <f>$E$13</f>
        <v>Ministerstvo financí ČR</v>
      </c>
      <c r="K46" s="15" t="s">
        <v>30</v>
      </c>
      <c r="M46" s="237" t="str">
        <f>$E$19</f>
        <v>QUADRA PROJECT s.r.o.</v>
      </c>
      <c r="N46" s="235"/>
      <c r="O46" s="235"/>
      <c r="P46" s="235"/>
      <c r="Q46" s="235"/>
    </row>
    <row r="47" spans="2:6" s="6" customFormat="1" ht="15" customHeight="1">
      <c r="B47" s="20"/>
      <c r="C47" s="15" t="s">
        <v>28</v>
      </c>
      <c r="F47" s="16" t="str">
        <f>IF($E$16="","",$E$16)</f>
        <v>Vyplň údaj</v>
      </c>
    </row>
    <row r="48" s="6" customFormat="1" ht="11.25" customHeight="1">
      <c r="B48" s="20"/>
    </row>
    <row r="49" spans="2:17" s="6" customFormat="1" ht="30" customHeight="1">
      <c r="B49" s="20"/>
      <c r="C49" s="267" t="s">
        <v>98</v>
      </c>
      <c r="D49" s="268"/>
      <c r="E49" s="268"/>
      <c r="F49" s="268"/>
      <c r="G49" s="268"/>
      <c r="H49" s="29"/>
      <c r="I49" s="29"/>
      <c r="J49" s="29"/>
      <c r="K49" s="29"/>
      <c r="L49" s="29"/>
      <c r="M49" s="29"/>
      <c r="N49" s="267" t="s">
        <v>99</v>
      </c>
      <c r="O49" s="268"/>
      <c r="P49" s="268"/>
      <c r="Q49" s="268"/>
    </row>
    <row r="50" s="6" customFormat="1" ht="11.25" customHeight="1">
      <c r="B50" s="20"/>
    </row>
    <row r="51" spans="2:46" s="6" customFormat="1" ht="30" customHeight="1">
      <c r="B51" s="20"/>
      <c r="C51" s="52" t="s">
        <v>100</v>
      </c>
      <c r="N51" s="225">
        <f>ROUNDUP($N$82,2)</f>
        <v>0</v>
      </c>
      <c r="O51" s="235"/>
      <c r="P51" s="235"/>
      <c r="Q51" s="235"/>
      <c r="AT51" s="6" t="s">
        <v>101</v>
      </c>
    </row>
    <row r="52" spans="2:17" s="58" customFormat="1" ht="25.5" customHeight="1">
      <c r="B52" s="76"/>
      <c r="D52" s="77" t="s">
        <v>136</v>
      </c>
      <c r="N52" s="263">
        <f>ROUNDUP($N$83,2)</f>
        <v>0</v>
      </c>
      <c r="O52" s="264"/>
      <c r="P52" s="264"/>
      <c r="Q52" s="264"/>
    </row>
    <row r="53" spans="2:17" s="78" customFormat="1" ht="21" customHeight="1">
      <c r="B53" s="79"/>
      <c r="D53" s="80" t="s">
        <v>299</v>
      </c>
      <c r="N53" s="265">
        <f>ROUNDUP($N$84,2)</f>
        <v>0</v>
      </c>
      <c r="O53" s="264"/>
      <c r="P53" s="264"/>
      <c r="Q53" s="264"/>
    </row>
    <row r="54" spans="2:17" s="78" customFormat="1" ht="21" customHeight="1">
      <c r="B54" s="79"/>
      <c r="D54" s="80" t="s">
        <v>300</v>
      </c>
      <c r="N54" s="265">
        <f>ROUNDUP($N$89,2)</f>
        <v>0</v>
      </c>
      <c r="O54" s="264"/>
      <c r="P54" s="264"/>
      <c r="Q54" s="264"/>
    </row>
    <row r="55" spans="2:17" s="78" customFormat="1" ht="21" customHeight="1">
      <c r="B55" s="79"/>
      <c r="D55" s="80" t="s">
        <v>301</v>
      </c>
      <c r="N55" s="265">
        <f>ROUNDUP($N$91,2)</f>
        <v>0</v>
      </c>
      <c r="O55" s="264"/>
      <c r="P55" s="264"/>
      <c r="Q55" s="264"/>
    </row>
    <row r="56" spans="2:17" s="78" customFormat="1" ht="21" customHeight="1">
      <c r="B56" s="79"/>
      <c r="D56" s="80" t="s">
        <v>137</v>
      </c>
      <c r="N56" s="265">
        <f>ROUNDUP($N$103,2)</f>
        <v>0</v>
      </c>
      <c r="O56" s="264"/>
      <c r="P56" s="264"/>
      <c r="Q56" s="264"/>
    </row>
    <row r="57" spans="2:17" s="78" customFormat="1" ht="15.75" customHeight="1">
      <c r="B57" s="79"/>
      <c r="D57" s="80" t="s">
        <v>138</v>
      </c>
      <c r="N57" s="265">
        <f>ROUNDUP($N$110,2)</f>
        <v>0</v>
      </c>
      <c r="O57" s="264"/>
      <c r="P57" s="264"/>
      <c r="Q57" s="264"/>
    </row>
    <row r="58" spans="2:17" s="58" customFormat="1" ht="25.5" customHeight="1">
      <c r="B58" s="76"/>
      <c r="D58" s="77" t="s">
        <v>139</v>
      </c>
      <c r="N58" s="263">
        <f>ROUNDUP($N$112,2)</f>
        <v>0</v>
      </c>
      <c r="O58" s="264"/>
      <c r="P58" s="264"/>
      <c r="Q58" s="264"/>
    </row>
    <row r="59" spans="2:17" s="78" customFormat="1" ht="21" customHeight="1">
      <c r="B59" s="79"/>
      <c r="D59" s="80" t="s">
        <v>302</v>
      </c>
      <c r="N59" s="265">
        <f>ROUNDUP($N$113,2)</f>
        <v>0</v>
      </c>
      <c r="O59" s="264"/>
      <c r="P59" s="264"/>
      <c r="Q59" s="264"/>
    </row>
    <row r="60" spans="2:17" s="78" customFormat="1" ht="21" customHeight="1">
      <c r="B60" s="79"/>
      <c r="D60" s="80" t="s">
        <v>303</v>
      </c>
      <c r="N60" s="265">
        <f>ROUNDUP($N$123,2)</f>
        <v>0</v>
      </c>
      <c r="O60" s="264"/>
      <c r="P60" s="264"/>
      <c r="Q60" s="264"/>
    </row>
    <row r="61" spans="2:17" s="78" customFormat="1" ht="21" customHeight="1">
      <c r="B61" s="79"/>
      <c r="D61" s="80" t="s">
        <v>304</v>
      </c>
      <c r="N61" s="265">
        <f>ROUNDUP($N$142,2)</f>
        <v>0</v>
      </c>
      <c r="O61" s="264"/>
      <c r="P61" s="264"/>
      <c r="Q61" s="264"/>
    </row>
    <row r="62" spans="2:17" s="78" customFormat="1" ht="21" customHeight="1">
      <c r="B62" s="79"/>
      <c r="D62" s="80" t="s">
        <v>305</v>
      </c>
      <c r="N62" s="265">
        <f>ROUNDUP($N$160,2)</f>
        <v>0</v>
      </c>
      <c r="O62" s="264"/>
      <c r="P62" s="264"/>
      <c r="Q62" s="264"/>
    </row>
    <row r="63" spans="2:17" s="78" customFormat="1" ht="21" customHeight="1">
      <c r="B63" s="79"/>
      <c r="D63" s="80" t="s">
        <v>140</v>
      </c>
      <c r="N63" s="265">
        <f>ROUNDUP($N$175,2)</f>
        <v>0</v>
      </c>
      <c r="O63" s="264"/>
      <c r="P63" s="264"/>
      <c r="Q63" s="264"/>
    </row>
    <row r="64" spans="2:17" s="78" customFormat="1" ht="21" customHeight="1">
      <c r="B64" s="79"/>
      <c r="D64" s="80" t="s">
        <v>141</v>
      </c>
      <c r="N64" s="265">
        <f>ROUNDUP($N$180,2)</f>
        <v>0</v>
      </c>
      <c r="O64" s="264"/>
      <c r="P64" s="264"/>
      <c r="Q64" s="264"/>
    </row>
    <row r="65" s="6" customFormat="1" ht="22.5" customHeight="1">
      <c r="B65" s="20"/>
    </row>
    <row r="66" spans="2:17" s="6" customFormat="1" ht="7.5" customHeight="1"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70" spans="2:18" s="6" customFormat="1" ht="7.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20"/>
    </row>
    <row r="71" spans="2:18" s="6" customFormat="1" ht="37.5" customHeight="1">
      <c r="B71" s="20"/>
      <c r="C71" s="234" t="s">
        <v>104</v>
      </c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0"/>
    </row>
    <row r="72" spans="2:18" s="6" customFormat="1" ht="7.5" customHeight="1">
      <c r="B72" s="20"/>
      <c r="R72" s="20"/>
    </row>
    <row r="73" spans="2:18" s="6" customFormat="1" ht="15" customHeight="1">
      <c r="B73" s="20"/>
      <c r="C73" s="15" t="s">
        <v>15</v>
      </c>
      <c r="F73" s="266" t="str">
        <f>$F$6</f>
        <v>REKONSTRUKCE KUCHYNĚ MINISTERSTVA FINANCÍ ČR</v>
      </c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0"/>
    </row>
    <row r="74" spans="2:18" s="6" customFormat="1" ht="15" customHeight="1">
      <c r="B74" s="20"/>
      <c r="C74" s="14" t="s">
        <v>94</v>
      </c>
      <c r="F74" s="236" t="str">
        <f>$F$7</f>
        <v>02 - STAVEBNÍ PRÁCE</v>
      </c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0"/>
    </row>
    <row r="75" spans="2:18" s="6" customFormat="1" ht="7.5" customHeight="1">
      <c r="B75" s="20"/>
      <c r="R75" s="20"/>
    </row>
    <row r="76" spans="2:18" s="6" customFormat="1" ht="18.75" customHeight="1">
      <c r="B76" s="20"/>
      <c r="C76" s="15" t="s">
        <v>18</v>
      </c>
      <c r="F76" s="16" t="str">
        <f>$F$10</f>
        <v>LETENSKÁ 15, 118 10 PRAHA 1</v>
      </c>
      <c r="K76" s="15" t="s">
        <v>20</v>
      </c>
      <c r="M76" s="258" t="str">
        <f>IF($O$10="","",$O$10)</f>
        <v>21.05.2015</v>
      </c>
      <c r="N76" s="235"/>
      <c r="O76" s="235"/>
      <c r="P76" s="235"/>
      <c r="R76" s="20"/>
    </row>
    <row r="77" spans="2:18" s="6" customFormat="1" ht="7.5" customHeight="1">
      <c r="B77" s="20"/>
      <c r="R77" s="20"/>
    </row>
    <row r="78" spans="2:18" s="6" customFormat="1" ht="15.75" customHeight="1">
      <c r="B78" s="20"/>
      <c r="C78" s="15" t="s">
        <v>24</v>
      </c>
      <c r="F78" s="16" t="str">
        <f>$E$13</f>
        <v>Ministerstvo financí ČR</v>
      </c>
      <c r="K78" s="15" t="s">
        <v>30</v>
      </c>
      <c r="M78" s="237" t="str">
        <f>$E$19</f>
        <v>QUADRA PROJECT s.r.o.</v>
      </c>
      <c r="N78" s="235"/>
      <c r="O78" s="235"/>
      <c r="P78" s="235"/>
      <c r="Q78" s="235"/>
      <c r="R78" s="20"/>
    </row>
    <row r="79" spans="2:18" s="6" customFormat="1" ht="15" customHeight="1">
      <c r="B79" s="20"/>
      <c r="C79" s="15" t="s">
        <v>28</v>
      </c>
      <c r="F79" s="16" t="str">
        <f>IF($E$16="","",$E$16)</f>
        <v>Vyplň údaj</v>
      </c>
      <c r="R79" s="20"/>
    </row>
    <row r="80" spans="2:18" s="6" customFormat="1" ht="11.25" customHeight="1">
      <c r="B80" s="20"/>
      <c r="R80" s="20"/>
    </row>
    <row r="81" spans="2:26" s="81" customFormat="1" ht="30" customHeight="1">
      <c r="B81" s="82"/>
      <c r="C81" s="83" t="s">
        <v>105</v>
      </c>
      <c r="D81" s="84" t="s">
        <v>52</v>
      </c>
      <c r="E81" s="84" t="s">
        <v>48</v>
      </c>
      <c r="F81" s="259" t="s">
        <v>106</v>
      </c>
      <c r="G81" s="260"/>
      <c r="H81" s="260"/>
      <c r="I81" s="260"/>
      <c r="J81" s="84" t="s">
        <v>107</v>
      </c>
      <c r="K81" s="84" t="s">
        <v>108</v>
      </c>
      <c r="L81" s="259" t="s">
        <v>109</v>
      </c>
      <c r="M81" s="260"/>
      <c r="N81" s="259" t="s">
        <v>110</v>
      </c>
      <c r="O81" s="260"/>
      <c r="P81" s="260"/>
      <c r="Q81" s="260"/>
      <c r="R81" s="82"/>
      <c r="S81" s="47" t="s">
        <v>112</v>
      </c>
      <c r="T81" s="48" t="s">
        <v>36</v>
      </c>
      <c r="U81" s="48" t="s">
        <v>113</v>
      </c>
      <c r="V81" s="48" t="s">
        <v>114</v>
      </c>
      <c r="W81" s="48" t="s">
        <v>115</v>
      </c>
      <c r="X81" s="48" t="s">
        <v>116</v>
      </c>
      <c r="Y81" s="48" t="s">
        <v>117</v>
      </c>
      <c r="Z81" s="49" t="s">
        <v>118</v>
      </c>
    </row>
    <row r="82" spans="2:62" s="6" customFormat="1" ht="30" customHeight="1">
      <c r="B82" s="20"/>
      <c r="C82" s="52" t="s">
        <v>100</v>
      </c>
      <c r="N82" s="261">
        <f>$BJ$82</f>
        <v>0</v>
      </c>
      <c r="O82" s="235"/>
      <c r="P82" s="235"/>
      <c r="Q82" s="235"/>
      <c r="R82" s="20"/>
      <c r="S82" s="51"/>
      <c r="T82" s="42"/>
      <c r="U82" s="42"/>
      <c r="V82" s="85">
        <f>$V$83+$V$112</f>
        <v>0</v>
      </c>
      <c r="W82" s="42"/>
      <c r="X82" s="85">
        <f>$X$83+$X$112</f>
        <v>8.87337736</v>
      </c>
      <c r="Y82" s="42"/>
      <c r="Z82" s="86">
        <f>$Z$83+$Z$112</f>
        <v>0</v>
      </c>
      <c r="AS82" s="6" t="s">
        <v>66</v>
      </c>
      <c r="AT82" s="6" t="s">
        <v>101</v>
      </c>
      <c r="BJ82" s="87">
        <f>$BJ$83+$BJ$112</f>
        <v>0</v>
      </c>
    </row>
    <row r="83" spans="2:62" s="88" customFormat="1" ht="37.5" customHeight="1">
      <c r="B83" s="89"/>
      <c r="D83" s="90" t="s">
        <v>136</v>
      </c>
      <c r="N83" s="262">
        <f>$BJ$83</f>
        <v>0</v>
      </c>
      <c r="O83" s="252"/>
      <c r="P83" s="252"/>
      <c r="Q83" s="252"/>
      <c r="R83" s="89"/>
      <c r="S83" s="92"/>
      <c r="V83" s="93">
        <f>$V$84+$V$89+$V$91+$V$103</f>
        <v>0</v>
      </c>
      <c r="X83" s="93">
        <f>$X$84+$X$89+$X$91+$X$103</f>
        <v>4.9599112000000005</v>
      </c>
      <c r="Z83" s="94">
        <f>$Z$84+$Z$89+$Z$91+$Z$103</f>
        <v>0</v>
      </c>
      <c r="AQ83" s="91" t="s">
        <v>17</v>
      </c>
      <c r="AS83" s="91" t="s">
        <v>66</v>
      </c>
      <c r="AT83" s="91" t="s">
        <v>67</v>
      </c>
      <c r="AX83" s="91" t="s">
        <v>120</v>
      </c>
      <c r="BJ83" s="95">
        <f>$BJ$84+$BJ$89+$BJ$91+$BJ$103</f>
        <v>0</v>
      </c>
    </row>
    <row r="84" spans="2:62" s="88" customFormat="1" ht="21" customHeight="1">
      <c r="B84" s="89"/>
      <c r="D84" s="96" t="s">
        <v>299</v>
      </c>
      <c r="N84" s="251">
        <f>$BJ$84</f>
        <v>0</v>
      </c>
      <c r="O84" s="252"/>
      <c r="P84" s="252"/>
      <c r="Q84" s="252"/>
      <c r="R84" s="89"/>
      <c r="S84" s="92"/>
      <c r="V84" s="93">
        <f>SUM($V$85:$V$88)</f>
        <v>0</v>
      </c>
      <c r="X84" s="93">
        <f>SUM($X$85:$X$88)</f>
        <v>0.2802151</v>
      </c>
      <c r="Z84" s="94">
        <f>SUM($Z$85:$Z$88)</f>
        <v>0</v>
      </c>
      <c r="AQ84" s="91" t="s">
        <v>17</v>
      </c>
      <c r="AS84" s="91" t="s">
        <v>66</v>
      </c>
      <c r="AT84" s="91" t="s">
        <v>17</v>
      </c>
      <c r="AX84" s="91" t="s">
        <v>120</v>
      </c>
      <c r="BJ84" s="95">
        <f>SUM($BJ$85:$BJ$88)</f>
        <v>0</v>
      </c>
    </row>
    <row r="85" spans="2:64" s="6" customFormat="1" ht="39" customHeight="1">
      <c r="B85" s="20"/>
      <c r="C85" s="97" t="s">
        <v>22</v>
      </c>
      <c r="D85" s="97" t="s">
        <v>121</v>
      </c>
      <c r="E85" s="98" t="s">
        <v>306</v>
      </c>
      <c r="F85" s="254" t="s">
        <v>307</v>
      </c>
      <c r="G85" s="255"/>
      <c r="H85" s="255"/>
      <c r="I85" s="255"/>
      <c r="J85" s="99" t="s">
        <v>175</v>
      </c>
      <c r="K85" s="100">
        <v>3.685</v>
      </c>
      <c r="L85" s="256"/>
      <c r="M85" s="255"/>
      <c r="N85" s="257">
        <f>ROUND($L$85*$K$85,2)</f>
        <v>0</v>
      </c>
      <c r="O85" s="255"/>
      <c r="P85" s="255"/>
      <c r="Q85" s="255"/>
      <c r="R85" s="20"/>
      <c r="S85" s="101"/>
      <c r="T85" s="102" t="s">
        <v>37</v>
      </c>
      <c r="W85" s="103">
        <v>0.06982</v>
      </c>
      <c r="X85" s="103">
        <f>$W$85*$K$85</f>
        <v>0.2572867</v>
      </c>
      <c r="Y85" s="103">
        <v>0</v>
      </c>
      <c r="Z85" s="104">
        <f>$Y$85*$K$85</f>
        <v>0</v>
      </c>
      <c r="AQ85" s="71" t="s">
        <v>146</v>
      </c>
      <c r="AS85" s="71" t="s">
        <v>121</v>
      </c>
      <c r="AT85" s="71" t="s">
        <v>76</v>
      </c>
      <c r="AX85" s="6" t="s">
        <v>120</v>
      </c>
      <c r="BD85" s="105">
        <f>IF($T$85="základní",$N$85,0)</f>
        <v>0</v>
      </c>
      <c r="BE85" s="105">
        <f>IF($T$85="snížená",$N$85,0)</f>
        <v>0</v>
      </c>
      <c r="BF85" s="105">
        <f>IF($T$85="zákl. přenesená",$N$85,0)</f>
        <v>0</v>
      </c>
      <c r="BG85" s="105">
        <f>IF($T$85="sníž. přenesená",$N$85,0)</f>
        <v>0</v>
      </c>
      <c r="BH85" s="105">
        <f>IF($T$85="nulová",$N$85,0)</f>
        <v>0</v>
      </c>
      <c r="BI85" s="71" t="s">
        <v>17</v>
      </c>
      <c r="BJ85" s="105">
        <f>ROUND($L$85*$K$85,2)</f>
        <v>0</v>
      </c>
      <c r="BK85" s="71" t="s">
        <v>146</v>
      </c>
      <c r="BL85" s="71" t="s">
        <v>308</v>
      </c>
    </row>
    <row r="86" spans="2:50" s="6" customFormat="1" ht="15.75" customHeight="1">
      <c r="B86" s="110"/>
      <c r="E86" s="111"/>
      <c r="F86" s="271" t="s">
        <v>309</v>
      </c>
      <c r="G86" s="272"/>
      <c r="H86" s="272"/>
      <c r="I86" s="272"/>
      <c r="K86" s="113">
        <v>3.685</v>
      </c>
      <c r="R86" s="110"/>
      <c r="S86" s="114"/>
      <c r="Z86" s="115"/>
      <c r="AS86" s="112" t="s">
        <v>149</v>
      </c>
      <c r="AT86" s="112" t="s">
        <v>76</v>
      </c>
      <c r="AU86" s="112" t="s">
        <v>76</v>
      </c>
      <c r="AV86" s="112" t="s">
        <v>101</v>
      </c>
      <c r="AW86" s="112" t="s">
        <v>17</v>
      </c>
      <c r="AX86" s="112" t="s">
        <v>120</v>
      </c>
    </row>
    <row r="87" spans="2:64" s="6" customFormat="1" ht="39" customHeight="1">
      <c r="B87" s="20"/>
      <c r="C87" s="97" t="s">
        <v>142</v>
      </c>
      <c r="D87" s="97" t="s">
        <v>121</v>
      </c>
      <c r="E87" s="98" t="s">
        <v>310</v>
      </c>
      <c r="F87" s="254" t="s">
        <v>311</v>
      </c>
      <c r="G87" s="255"/>
      <c r="H87" s="255"/>
      <c r="I87" s="255"/>
      <c r="J87" s="99" t="s">
        <v>175</v>
      </c>
      <c r="K87" s="100">
        <v>0.22</v>
      </c>
      <c r="L87" s="256"/>
      <c r="M87" s="255"/>
      <c r="N87" s="257">
        <f>ROUND($L$87*$K$87,2)</f>
        <v>0</v>
      </c>
      <c r="O87" s="255"/>
      <c r="P87" s="255"/>
      <c r="Q87" s="255"/>
      <c r="R87" s="20"/>
      <c r="S87" s="101"/>
      <c r="T87" s="102" t="s">
        <v>37</v>
      </c>
      <c r="W87" s="103">
        <v>0.10422</v>
      </c>
      <c r="X87" s="103">
        <f>$W$87*$K$87</f>
        <v>0.022928399999999998</v>
      </c>
      <c r="Y87" s="103">
        <v>0</v>
      </c>
      <c r="Z87" s="104">
        <f>$Y$87*$K$87</f>
        <v>0</v>
      </c>
      <c r="AQ87" s="71" t="s">
        <v>146</v>
      </c>
      <c r="AS87" s="71" t="s">
        <v>121</v>
      </c>
      <c r="AT87" s="71" t="s">
        <v>76</v>
      </c>
      <c r="AX87" s="6" t="s">
        <v>120</v>
      </c>
      <c r="BD87" s="105">
        <f>IF($T$87="základní",$N$87,0)</f>
        <v>0</v>
      </c>
      <c r="BE87" s="105">
        <f>IF($T$87="snížená",$N$87,0)</f>
        <v>0</v>
      </c>
      <c r="BF87" s="105">
        <f>IF($T$87="zákl. přenesená",$N$87,0)</f>
        <v>0</v>
      </c>
      <c r="BG87" s="105">
        <f>IF($T$87="sníž. přenesená",$N$87,0)</f>
        <v>0</v>
      </c>
      <c r="BH87" s="105">
        <f>IF($T$87="nulová",$N$87,0)</f>
        <v>0</v>
      </c>
      <c r="BI87" s="71" t="s">
        <v>17</v>
      </c>
      <c r="BJ87" s="105">
        <f>ROUND($L$87*$K$87,2)</f>
        <v>0</v>
      </c>
      <c r="BK87" s="71" t="s">
        <v>146</v>
      </c>
      <c r="BL87" s="71" t="s">
        <v>312</v>
      </c>
    </row>
    <row r="88" spans="2:50" s="6" customFormat="1" ht="15.75" customHeight="1">
      <c r="B88" s="110"/>
      <c r="E88" s="111"/>
      <c r="F88" s="271" t="s">
        <v>313</v>
      </c>
      <c r="G88" s="272"/>
      <c r="H88" s="272"/>
      <c r="I88" s="272"/>
      <c r="K88" s="113">
        <v>0.22</v>
      </c>
      <c r="R88" s="110"/>
      <c r="S88" s="114"/>
      <c r="Z88" s="115"/>
      <c r="AS88" s="112" t="s">
        <v>149</v>
      </c>
      <c r="AT88" s="112" t="s">
        <v>76</v>
      </c>
      <c r="AU88" s="112" t="s">
        <v>76</v>
      </c>
      <c r="AV88" s="112" t="s">
        <v>101</v>
      </c>
      <c r="AW88" s="112" t="s">
        <v>17</v>
      </c>
      <c r="AX88" s="112" t="s">
        <v>120</v>
      </c>
    </row>
    <row r="89" spans="2:62" s="88" customFormat="1" ht="30.75" customHeight="1">
      <c r="B89" s="89"/>
      <c r="D89" s="96" t="s">
        <v>300</v>
      </c>
      <c r="N89" s="251">
        <f>$BJ$89</f>
        <v>0</v>
      </c>
      <c r="O89" s="252"/>
      <c r="P89" s="252"/>
      <c r="Q89" s="252"/>
      <c r="R89" s="89"/>
      <c r="S89" s="92"/>
      <c r="V89" s="93">
        <f>$V$90</f>
        <v>0</v>
      </c>
      <c r="X89" s="93">
        <f>$X$90</f>
        <v>0.26755</v>
      </c>
      <c r="Z89" s="94">
        <f>$Z$90</f>
        <v>0</v>
      </c>
      <c r="AQ89" s="91" t="s">
        <v>17</v>
      </c>
      <c r="AS89" s="91" t="s">
        <v>66</v>
      </c>
      <c r="AT89" s="91" t="s">
        <v>17</v>
      </c>
      <c r="AX89" s="91" t="s">
        <v>120</v>
      </c>
      <c r="BJ89" s="95">
        <f>$BJ$90</f>
        <v>0</v>
      </c>
    </row>
    <row r="90" spans="2:64" s="6" customFormat="1" ht="27" customHeight="1">
      <c r="B90" s="20"/>
      <c r="C90" s="97" t="s">
        <v>276</v>
      </c>
      <c r="D90" s="97" t="s">
        <v>121</v>
      </c>
      <c r="E90" s="98" t="s">
        <v>314</v>
      </c>
      <c r="F90" s="254" t="s">
        <v>315</v>
      </c>
      <c r="G90" s="255"/>
      <c r="H90" s="255"/>
      <c r="I90" s="255"/>
      <c r="J90" s="99" t="s">
        <v>228</v>
      </c>
      <c r="K90" s="100">
        <v>5</v>
      </c>
      <c r="L90" s="256"/>
      <c r="M90" s="255"/>
      <c r="N90" s="257">
        <f>ROUND($L$90*$K$90,2)</f>
        <v>0</v>
      </c>
      <c r="O90" s="255"/>
      <c r="P90" s="255"/>
      <c r="Q90" s="255"/>
      <c r="R90" s="20"/>
      <c r="S90" s="101"/>
      <c r="T90" s="102" t="s">
        <v>37</v>
      </c>
      <c r="W90" s="103">
        <v>0.05351</v>
      </c>
      <c r="X90" s="103">
        <f>$W$90*$K$90</f>
        <v>0.26755</v>
      </c>
      <c r="Y90" s="103">
        <v>0</v>
      </c>
      <c r="Z90" s="104">
        <f>$Y$90*$K$90</f>
        <v>0</v>
      </c>
      <c r="AQ90" s="71" t="s">
        <v>146</v>
      </c>
      <c r="AS90" s="71" t="s">
        <v>121</v>
      </c>
      <c r="AT90" s="71" t="s">
        <v>76</v>
      </c>
      <c r="AX90" s="6" t="s">
        <v>120</v>
      </c>
      <c r="BD90" s="105">
        <f>IF($T$90="základní",$N$90,0)</f>
        <v>0</v>
      </c>
      <c r="BE90" s="105">
        <f>IF($T$90="snížená",$N$90,0)</f>
        <v>0</v>
      </c>
      <c r="BF90" s="105">
        <f>IF($T$90="zákl. přenesená",$N$90,0)</f>
        <v>0</v>
      </c>
      <c r="BG90" s="105">
        <f>IF($T$90="sníž. přenesená",$N$90,0)</f>
        <v>0</v>
      </c>
      <c r="BH90" s="105">
        <f>IF($T$90="nulová",$N$90,0)</f>
        <v>0</v>
      </c>
      <c r="BI90" s="71" t="s">
        <v>17</v>
      </c>
      <c r="BJ90" s="105">
        <f>ROUND($L$90*$K$90,2)</f>
        <v>0</v>
      </c>
      <c r="BK90" s="71" t="s">
        <v>146</v>
      </c>
      <c r="BL90" s="71" t="s">
        <v>316</v>
      </c>
    </row>
    <row r="91" spans="2:62" s="88" customFormat="1" ht="30.75" customHeight="1">
      <c r="B91" s="89"/>
      <c r="D91" s="96" t="s">
        <v>301</v>
      </c>
      <c r="N91" s="251">
        <f>$BJ$91</f>
        <v>0</v>
      </c>
      <c r="O91" s="252"/>
      <c r="P91" s="252"/>
      <c r="Q91" s="252"/>
      <c r="R91" s="89"/>
      <c r="S91" s="92"/>
      <c r="V91" s="93">
        <f>SUM($V$92:$V$102)</f>
        <v>0</v>
      </c>
      <c r="X91" s="93">
        <f>SUM($X$92:$X$102)</f>
        <v>4.4079761</v>
      </c>
      <c r="Z91" s="94">
        <f>SUM($Z$92:$Z$102)</f>
        <v>0</v>
      </c>
      <c r="AQ91" s="91" t="s">
        <v>17</v>
      </c>
      <c r="AS91" s="91" t="s">
        <v>66</v>
      </c>
      <c r="AT91" s="91" t="s">
        <v>17</v>
      </c>
      <c r="AX91" s="91" t="s">
        <v>120</v>
      </c>
      <c r="BJ91" s="95">
        <f>SUM($BJ$92:$BJ$102)</f>
        <v>0</v>
      </c>
    </row>
    <row r="92" spans="2:64" s="6" customFormat="1" ht="27" customHeight="1">
      <c r="B92" s="20"/>
      <c r="C92" s="99" t="s">
        <v>204</v>
      </c>
      <c r="D92" s="99" t="s">
        <v>121</v>
      </c>
      <c r="E92" s="98" t="s">
        <v>317</v>
      </c>
      <c r="F92" s="254" t="s">
        <v>318</v>
      </c>
      <c r="G92" s="255"/>
      <c r="H92" s="255"/>
      <c r="I92" s="255"/>
      <c r="J92" s="99" t="s">
        <v>175</v>
      </c>
      <c r="K92" s="100">
        <v>4.045</v>
      </c>
      <c r="L92" s="256"/>
      <c r="M92" s="255"/>
      <c r="N92" s="257">
        <f>ROUND($L$92*$K$92,2)</f>
        <v>0</v>
      </c>
      <c r="O92" s="255"/>
      <c r="P92" s="255"/>
      <c r="Q92" s="255"/>
      <c r="R92" s="20"/>
      <c r="S92" s="101"/>
      <c r="T92" s="102" t="s">
        <v>37</v>
      </c>
      <c r="W92" s="103">
        <v>0.01838</v>
      </c>
      <c r="X92" s="103">
        <f>$W$92*$K$92</f>
        <v>0.0743471</v>
      </c>
      <c r="Y92" s="103">
        <v>0</v>
      </c>
      <c r="Z92" s="104">
        <f>$Y$92*$K$92</f>
        <v>0</v>
      </c>
      <c r="AQ92" s="71" t="s">
        <v>146</v>
      </c>
      <c r="AS92" s="71" t="s">
        <v>121</v>
      </c>
      <c r="AT92" s="71" t="s">
        <v>76</v>
      </c>
      <c r="AX92" s="71" t="s">
        <v>120</v>
      </c>
      <c r="BD92" s="105">
        <f>IF($T$92="základní",$N$92,0)</f>
        <v>0</v>
      </c>
      <c r="BE92" s="105">
        <f>IF($T$92="snížená",$N$92,0)</f>
        <v>0</v>
      </c>
      <c r="BF92" s="105">
        <f>IF($T$92="zákl. přenesená",$N$92,0)</f>
        <v>0</v>
      </c>
      <c r="BG92" s="105">
        <f>IF($T$92="sníž. přenesená",$N$92,0)</f>
        <v>0</v>
      </c>
      <c r="BH92" s="105">
        <f>IF($T$92="nulová",$N$92,0)</f>
        <v>0</v>
      </c>
      <c r="BI92" s="71" t="s">
        <v>17</v>
      </c>
      <c r="BJ92" s="105">
        <f>ROUND($L$92*$K$92,2)</f>
        <v>0</v>
      </c>
      <c r="BK92" s="71" t="s">
        <v>146</v>
      </c>
      <c r="BL92" s="71" t="s">
        <v>319</v>
      </c>
    </row>
    <row r="93" spans="2:50" s="6" customFormat="1" ht="15.75" customHeight="1">
      <c r="B93" s="110"/>
      <c r="E93" s="111"/>
      <c r="F93" s="271" t="s">
        <v>320</v>
      </c>
      <c r="G93" s="272"/>
      <c r="H93" s="272"/>
      <c r="I93" s="272"/>
      <c r="K93" s="113">
        <v>3.565</v>
      </c>
      <c r="R93" s="110"/>
      <c r="S93" s="114"/>
      <c r="Z93" s="115"/>
      <c r="AS93" s="112" t="s">
        <v>149</v>
      </c>
      <c r="AT93" s="112" t="s">
        <v>76</v>
      </c>
      <c r="AU93" s="112" t="s">
        <v>76</v>
      </c>
      <c r="AV93" s="112" t="s">
        <v>101</v>
      </c>
      <c r="AW93" s="112" t="s">
        <v>67</v>
      </c>
      <c r="AX93" s="112" t="s">
        <v>120</v>
      </c>
    </row>
    <row r="94" spans="2:50" s="6" customFormat="1" ht="15.75" customHeight="1">
      <c r="B94" s="110"/>
      <c r="E94" s="112"/>
      <c r="F94" s="271" t="s">
        <v>321</v>
      </c>
      <c r="G94" s="272"/>
      <c r="H94" s="272"/>
      <c r="I94" s="272"/>
      <c r="K94" s="113">
        <v>0.48</v>
      </c>
      <c r="R94" s="110"/>
      <c r="S94" s="114"/>
      <c r="Z94" s="115"/>
      <c r="AS94" s="112" t="s">
        <v>149</v>
      </c>
      <c r="AT94" s="112" t="s">
        <v>76</v>
      </c>
      <c r="AU94" s="112" t="s">
        <v>76</v>
      </c>
      <c r="AV94" s="112" t="s">
        <v>101</v>
      </c>
      <c r="AW94" s="112" t="s">
        <v>67</v>
      </c>
      <c r="AX94" s="112" t="s">
        <v>120</v>
      </c>
    </row>
    <row r="95" spans="2:50" s="6" customFormat="1" ht="15.75" customHeight="1">
      <c r="B95" s="116"/>
      <c r="E95" s="117"/>
      <c r="F95" s="273" t="s">
        <v>152</v>
      </c>
      <c r="G95" s="274"/>
      <c r="H95" s="274"/>
      <c r="I95" s="274"/>
      <c r="K95" s="118">
        <v>4.045</v>
      </c>
      <c r="R95" s="116"/>
      <c r="S95" s="119"/>
      <c r="Z95" s="120"/>
      <c r="AS95" s="117" t="s">
        <v>149</v>
      </c>
      <c r="AT95" s="117" t="s">
        <v>76</v>
      </c>
      <c r="AU95" s="117" t="s">
        <v>146</v>
      </c>
      <c r="AV95" s="117" t="s">
        <v>101</v>
      </c>
      <c r="AW95" s="117" t="s">
        <v>17</v>
      </c>
      <c r="AX95" s="117" t="s">
        <v>120</v>
      </c>
    </row>
    <row r="96" spans="2:64" s="6" customFormat="1" ht="27" customHeight="1">
      <c r="B96" s="20"/>
      <c r="C96" s="97" t="s">
        <v>127</v>
      </c>
      <c r="D96" s="97" t="s">
        <v>121</v>
      </c>
      <c r="E96" s="98" t="s">
        <v>322</v>
      </c>
      <c r="F96" s="254" t="s">
        <v>323</v>
      </c>
      <c r="G96" s="255"/>
      <c r="H96" s="255"/>
      <c r="I96" s="255"/>
      <c r="J96" s="99" t="s">
        <v>175</v>
      </c>
      <c r="K96" s="100">
        <v>113.049</v>
      </c>
      <c r="L96" s="256"/>
      <c r="M96" s="255"/>
      <c r="N96" s="257">
        <f>ROUND($L$96*$K$96,2)</f>
        <v>0</v>
      </c>
      <c r="O96" s="255"/>
      <c r="P96" s="255"/>
      <c r="Q96" s="255"/>
      <c r="R96" s="20"/>
      <c r="S96" s="101"/>
      <c r="T96" s="102" t="s">
        <v>37</v>
      </c>
      <c r="W96" s="103">
        <v>0.021</v>
      </c>
      <c r="X96" s="103">
        <f>$W$96*$K$96</f>
        <v>2.374029</v>
      </c>
      <c r="Y96" s="103">
        <v>0</v>
      </c>
      <c r="Z96" s="104">
        <f>$Y$96*$K$96</f>
        <v>0</v>
      </c>
      <c r="AQ96" s="71" t="s">
        <v>146</v>
      </c>
      <c r="AS96" s="71" t="s">
        <v>121</v>
      </c>
      <c r="AT96" s="71" t="s">
        <v>76</v>
      </c>
      <c r="AX96" s="6" t="s">
        <v>120</v>
      </c>
      <c r="BD96" s="105">
        <f>IF($T$96="základní",$N$96,0)</f>
        <v>0</v>
      </c>
      <c r="BE96" s="105">
        <f>IF($T$96="snížená",$N$96,0)</f>
        <v>0</v>
      </c>
      <c r="BF96" s="105">
        <f>IF($T$96="zákl. přenesená",$N$96,0)</f>
        <v>0</v>
      </c>
      <c r="BG96" s="105">
        <f>IF($T$96="sníž. přenesená",$N$96,0)</f>
        <v>0</v>
      </c>
      <c r="BH96" s="105">
        <f>IF($T$96="nulová",$N$96,0)</f>
        <v>0</v>
      </c>
      <c r="BI96" s="71" t="s">
        <v>17</v>
      </c>
      <c r="BJ96" s="105">
        <f>ROUND($L$96*$K$96,2)</f>
        <v>0</v>
      </c>
      <c r="BK96" s="71" t="s">
        <v>146</v>
      </c>
      <c r="BL96" s="71" t="s">
        <v>324</v>
      </c>
    </row>
    <row r="97" spans="2:64" s="6" customFormat="1" ht="27" customHeight="1">
      <c r="B97" s="20"/>
      <c r="C97" s="99" t="s">
        <v>325</v>
      </c>
      <c r="D97" s="99" t="s">
        <v>121</v>
      </c>
      <c r="E97" s="98" t="s">
        <v>326</v>
      </c>
      <c r="F97" s="254" t="s">
        <v>327</v>
      </c>
      <c r="G97" s="255"/>
      <c r="H97" s="255"/>
      <c r="I97" s="255"/>
      <c r="J97" s="99" t="s">
        <v>175</v>
      </c>
      <c r="K97" s="100">
        <v>5.598</v>
      </c>
      <c r="L97" s="256"/>
      <c r="M97" s="255"/>
      <c r="N97" s="257">
        <f>ROUND($L$97*$K$97,2)</f>
        <v>0</v>
      </c>
      <c r="O97" s="255"/>
      <c r="P97" s="255"/>
      <c r="Q97" s="255"/>
      <c r="R97" s="20"/>
      <c r="S97" s="101"/>
      <c r="T97" s="102" t="s">
        <v>37</v>
      </c>
      <c r="W97" s="103">
        <v>0.2</v>
      </c>
      <c r="X97" s="103">
        <f>$W$97*$K$97</f>
        <v>1.1196</v>
      </c>
      <c r="Y97" s="103">
        <v>0</v>
      </c>
      <c r="Z97" s="104">
        <f>$Y$97*$K$97</f>
        <v>0</v>
      </c>
      <c r="AQ97" s="71" t="s">
        <v>146</v>
      </c>
      <c r="AS97" s="71" t="s">
        <v>121</v>
      </c>
      <c r="AT97" s="71" t="s">
        <v>76</v>
      </c>
      <c r="AX97" s="71" t="s">
        <v>120</v>
      </c>
      <c r="BD97" s="105">
        <f>IF($T$97="základní",$N$97,0)</f>
        <v>0</v>
      </c>
      <c r="BE97" s="105">
        <f>IF($T$97="snížená",$N$97,0)</f>
        <v>0</v>
      </c>
      <c r="BF97" s="105">
        <f>IF($T$97="zákl. přenesená",$N$97,0)</f>
        <v>0</v>
      </c>
      <c r="BG97" s="105">
        <f>IF($T$97="sníž. přenesená",$N$97,0)</f>
        <v>0</v>
      </c>
      <c r="BH97" s="105">
        <f>IF($T$97="nulová",$N$97,0)</f>
        <v>0</v>
      </c>
      <c r="BI97" s="71" t="s">
        <v>17</v>
      </c>
      <c r="BJ97" s="105">
        <f>ROUND($L$97*$K$97,2)</f>
        <v>0</v>
      </c>
      <c r="BK97" s="71" t="s">
        <v>146</v>
      </c>
      <c r="BL97" s="71" t="s">
        <v>328</v>
      </c>
    </row>
    <row r="98" spans="2:50" s="6" customFormat="1" ht="15.75" customHeight="1">
      <c r="B98" s="110"/>
      <c r="E98" s="111"/>
      <c r="F98" s="271" t="s">
        <v>329</v>
      </c>
      <c r="G98" s="272"/>
      <c r="H98" s="272"/>
      <c r="I98" s="272"/>
      <c r="K98" s="113">
        <v>2.918</v>
      </c>
      <c r="R98" s="110"/>
      <c r="S98" s="114"/>
      <c r="Z98" s="115"/>
      <c r="AS98" s="112" t="s">
        <v>149</v>
      </c>
      <c r="AT98" s="112" t="s">
        <v>76</v>
      </c>
      <c r="AU98" s="112" t="s">
        <v>76</v>
      </c>
      <c r="AV98" s="112" t="s">
        <v>101</v>
      </c>
      <c r="AW98" s="112" t="s">
        <v>67</v>
      </c>
      <c r="AX98" s="112" t="s">
        <v>120</v>
      </c>
    </row>
    <row r="99" spans="2:50" s="6" customFormat="1" ht="15.75" customHeight="1">
      <c r="B99" s="110"/>
      <c r="E99" s="112"/>
      <c r="F99" s="271" t="s">
        <v>330</v>
      </c>
      <c r="G99" s="272"/>
      <c r="H99" s="272"/>
      <c r="I99" s="272"/>
      <c r="K99" s="113">
        <v>1.6</v>
      </c>
      <c r="R99" s="110"/>
      <c r="S99" s="114"/>
      <c r="Z99" s="115"/>
      <c r="AS99" s="112" t="s">
        <v>149</v>
      </c>
      <c r="AT99" s="112" t="s">
        <v>76</v>
      </c>
      <c r="AU99" s="112" t="s">
        <v>76</v>
      </c>
      <c r="AV99" s="112" t="s">
        <v>101</v>
      </c>
      <c r="AW99" s="112" t="s">
        <v>67</v>
      </c>
      <c r="AX99" s="112" t="s">
        <v>120</v>
      </c>
    </row>
    <row r="100" spans="2:50" s="6" customFormat="1" ht="15.75" customHeight="1">
      <c r="B100" s="110"/>
      <c r="E100" s="112"/>
      <c r="F100" s="271" t="s">
        <v>331</v>
      </c>
      <c r="G100" s="272"/>
      <c r="H100" s="272"/>
      <c r="I100" s="272"/>
      <c r="K100" s="113">
        <v>1.08</v>
      </c>
      <c r="R100" s="110"/>
      <c r="S100" s="114"/>
      <c r="Z100" s="115"/>
      <c r="AS100" s="112" t="s">
        <v>149</v>
      </c>
      <c r="AT100" s="112" t="s">
        <v>76</v>
      </c>
      <c r="AU100" s="112" t="s">
        <v>76</v>
      </c>
      <c r="AV100" s="112" t="s">
        <v>101</v>
      </c>
      <c r="AW100" s="112" t="s">
        <v>67</v>
      </c>
      <c r="AX100" s="112" t="s">
        <v>120</v>
      </c>
    </row>
    <row r="101" spans="2:50" s="6" customFormat="1" ht="15.75" customHeight="1">
      <c r="B101" s="116"/>
      <c r="E101" s="117"/>
      <c r="F101" s="273" t="s">
        <v>152</v>
      </c>
      <c r="G101" s="274"/>
      <c r="H101" s="274"/>
      <c r="I101" s="274"/>
      <c r="K101" s="118">
        <v>5.598</v>
      </c>
      <c r="R101" s="116"/>
      <c r="S101" s="119"/>
      <c r="Z101" s="120"/>
      <c r="AS101" s="117" t="s">
        <v>149</v>
      </c>
      <c r="AT101" s="117" t="s">
        <v>76</v>
      </c>
      <c r="AU101" s="117" t="s">
        <v>146</v>
      </c>
      <c r="AV101" s="117" t="s">
        <v>101</v>
      </c>
      <c r="AW101" s="117" t="s">
        <v>17</v>
      </c>
      <c r="AX101" s="117" t="s">
        <v>120</v>
      </c>
    </row>
    <row r="102" spans="2:64" s="6" customFormat="1" ht="27" customHeight="1">
      <c r="B102" s="20"/>
      <c r="C102" s="97" t="s">
        <v>188</v>
      </c>
      <c r="D102" s="97" t="s">
        <v>121</v>
      </c>
      <c r="E102" s="98" t="s">
        <v>332</v>
      </c>
      <c r="F102" s="254" t="s">
        <v>333</v>
      </c>
      <c r="G102" s="255"/>
      <c r="H102" s="255"/>
      <c r="I102" s="255"/>
      <c r="J102" s="99" t="s">
        <v>175</v>
      </c>
      <c r="K102" s="100">
        <v>4.2</v>
      </c>
      <c r="L102" s="256"/>
      <c r="M102" s="255"/>
      <c r="N102" s="257">
        <f>ROUND($L$102*$K$102,2)</f>
        <v>0</v>
      </c>
      <c r="O102" s="255"/>
      <c r="P102" s="255"/>
      <c r="Q102" s="255"/>
      <c r="R102" s="20"/>
      <c r="S102" s="101"/>
      <c r="T102" s="102" t="s">
        <v>37</v>
      </c>
      <c r="W102" s="103">
        <v>0.2</v>
      </c>
      <c r="X102" s="103">
        <f>$W$102*$K$102</f>
        <v>0.8400000000000001</v>
      </c>
      <c r="Y102" s="103">
        <v>0</v>
      </c>
      <c r="Z102" s="104">
        <f>$Y$102*$K$102</f>
        <v>0</v>
      </c>
      <c r="AQ102" s="71" t="s">
        <v>146</v>
      </c>
      <c r="AS102" s="71" t="s">
        <v>121</v>
      </c>
      <c r="AT102" s="71" t="s">
        <v>76</v>
      </c>
      <c r="AX102" s="6" t="s">
        <v>120</v>
      </c>
      <c r="BD102" s="105">
        <f>IF($T$102="základní",$N$102,0)</f>
        <v>0</v>
      </c>
      <c r="BE102" s="105">
        <f>IF($T$102="snížená",$N$102,0)</f>
        <v>0</v>
      </c>
      <c r="BF102" s="105">
        <f>IF($T$102="zákl. přenesená",$N$102,0)</f>
        <v>0</v>
      </c>
      <c r="BG102" s="105">
        <f>IF($T$102="sníž. přenesená",$N$102,0)</f>
        <v>0</v>
      </c>
      <c r="BH102" s="105">
        <f>IF($T$102="nulová",$N$102,0)</f>
        <v>0</v>
      </c>
      <c r="BI102" s="71" t="s">
        <v>17</v>
      </c>
      <c r="BJ102" s="105">
        <f>ROUND($L$102*$K$102,2)</f>
        <v>0</v>
      </c>
      <c r="BK102" s="71" t="s">
        <v>146</v>
      </c>
      <c r="BL102" s="71" t="s">
        <v>334</v>
      </c>
    </row>
    <row r="103" spans="2:62" s="88" customFormat="1" ht="30.75" customHeight="1">
      <c r="B103" s="89"/>
      <c r="D103" s="96" t="s">
        <v>137</v>
      </c>
      <c r="N103" s="251">
        <f>$BJ$103</f>
        <v>0</v>
      </c>
      <c r="O103" s="252"/>
      <c r="P103" s="252"/>
      <c r="Q103" s="252"/>
      <c r="R103" s="89"/>
      <c r="S103" s="92"/>
      <c r="V103" s="93">
        <f>$V$104+SUM($V$105:$V$110)</f>
        <v>0</v>
      </c>
      <c r="X103" s="93">
        <f>$X$104+SUM($X$105:$X$110)</f>
        <v>0.00417</v>
      </c>
      <c r="Z103" s="94">
        <f>$Z$104+SUM($Z$105:$Z$110)</f>
        <v>0</v>
      </c>
      <c r="AQ103" s="91" t="s">
        <v>17</v>
      </c>
      <c r="AS103" s="91" t="s">
        <v>66</v>
      </c>
      <c r="AT103" s="91" t="s">
        <v>17</v>
      </c>
      <c r="AX103" s="91" t="s">
        <v>120</v>
      </c>
      <c r="BJ103" s="95">
        <f>$BJ$104+SUM($BJ$105:$BJ$110)</f>
        <v>0</v>
      </c>
    </row>
    <row r="104" spans="2:64" s="6" customFormat="1" ht="15.75" customHeight="1">
      <c r="B104" s="20"/>
      <c r="C104" s="99" t="s">
        <v>280</v>
      </c>
      <c r="D104" s="99" t="s">
        <v>121</v>
      </c>
      <c r="E104" s="98" t="s">
        <v>154</v>
      </c>
      <c r="F104" s="254" t="s">
        <v>155</v>
      </c>
      <c r="G104" s="255"/>
      <c r="H104" s="255"/>
      <c r="I104" s="255"/>
      <c r="J104" s="99" t="s">
        <v>156</v>
      </c>
      <c r="K104" s="100">
        <v>1</v>
      </c>
      <c r="L104" s="256"/>
      <c r="M104" s="255"/>
      <c r="N104" s="257">
        <f>ROUND($L$104*$K$104,2)</f>
        <v>0</v>
      </c>
      <c r="O104" s="255"/>
      <c r="P104" s="255"/>
      <c r="Q104" s="255"/>
      <c r="R104" s="20"/>
      <c r="S104" s="101"/>
      <c r="T104" s="102" t="s">
        <v>37</v>
      </c>
      <c r="W104" s="103">
        <v>0.00013</v>
      </c>
      <c r="X104" s="103">
        <f>$W$104*$K$104</f>
        <v>0.00013</v>
      </c>
      <c r="Y104" s="103">
        <v>0</v>
      </c>
      <c r="Z104" s="104">
        <f>$Y$104*$K$104</f>
        <v>0</v>
      </c>
      <c r="AQ104" s="71" t="s">
        <v>146</v>
      </c>
      <c r="AS104" s="71" t="s">
        <v>121</v>
      </c>
      <c r="AT104" s="71" t="s">
        <v>76</v>
      </c>
      <c r="AX104" s="71" t="s">
        <v>120</v>
      </c>
      <c r="BD104" s="105">
        <f>IF($T$104="základní",$N$104,0)</f>
        <v>0</v>
      </c>
      <c r="BE104" s="105">
        <f>IF($T$104="snížená",$N$104,0)</f>
        <v>0</v>
      </c>
      <c r="BF104" s="105">
        <f>IF($T$104="zákl. přenesená",$N$104,0)</f>
        <v>0</v>
      </c>
      <c r="BG104" s="105">
        <f>IF($T$104="sníž. přenesená",$N$104,0)</f>
        <v>0</v>
      </c>
      <c r="BH104" s="105">
        <f>IF($T$104="nulová",$N$104,0)</f>
        <v>0</v>
      </c>
      <c r="BI104" s="71" t="s">
        <v>17</v>
      </c>
      <c r="BJ104" s="105">
        <f>ROUND($L$104*$K$104,2)</f>
        <v>0</v>
      </c>
      <c r="BK104" s="71" t="s">
        <v>146</v>
      </c>
      <c r="BL104" s="71" t="s">
        <v>335</v>
      </c>
    </row>
    <row r="105" spans="2:64" s="6" customFormat="1" ht="15.75" customHeight="1">
      <c r="B105" s="20"/>
      <c r="C105" s="99" t="s">
        <v>285</v>
      </c>
      <c r="D105" s="99" t="s">
        <v>121</v>
      </c>
      <c r="E105" s="98" t="s">
        <v>159</v>
      </c>
      <c r="F105" s="254" t="s">
        <v>160</v>
      </c>
      <c r="G105" s="255"/>
      <c r="H105" s="255"/>
      <c r="I105" s="255"/>
      <c r="J105" s="99" t="s">
        <v>156</v>
      </c>
      <c r="K105" s="100">
        <v>1</v>
      </c>
      <c r="L105" s="256"/>
      <c r="M105" s="255"/>
      <c r="N105" s="257">
        <f>ROUND($L$105*$K$105,2)</f>
        <v>0</v>
      </c>
      <c r="O105" s="255"/>
      <c r="P105" s="255"/>
      <c r="Q105" s="255"/>
      <c r="R105" s="20"/>
      <c r="S105" s="101"/>
      <c r="T105" s="102" t="s">
        <v>37</v>
      </c>
      <c r="W105" s="103">
        <v>4E-05</v>
      </c>
      <c r="X105" s="103">
        <f>$W$105*$K$105</f>
        <v>4E-05</v>
      </c>
      <c r="Y105" s="103">
        <v>0</v>
      </c>
      <c r="Z105" s="104">
        <f>$Y$105*$K$105</f>
        <v>0</v>
      </c>
      <c r="AQ105" s="71" t="s">
        <v>146</v>
      </c>
      <c r="AS105" s="71" t="s">
        <v>121</v>
      </c>
      <c r="AT105" s="71" t="s">
        <v>76</v>
      </c>
      <c r="AX105" s="71" t="s">
        <v>120</v>
      </c>
      <c r="BD105" s="105">
        <f>IF($T$105="základní",$N$105,0)</f>
        <v>0</v>
      </c>
      <c r="BE105" s="105">
        <f>IF($T$105="snížená",$N$105,0)</f>
        <v>0</v>
      </c>
      <c r="BF105" s="105">
        <f>IF($T$105="zákl. přenesená",$N$105,0)</f>
        <v>0</v>
      </c>
      <c r="BG105" s="105">
        <f>IF($T$105="sníž. přenesená",$N$105,0)</f>
        <v>0</v>
      </c>
      <c r="BH105" s="105">
        <f>IF($T$105="nulová",$N$105,0)</f>
        <v>0</v>
      </c>
      <c r="BI105" s="71" t="s">
        <v>17</v>
      </c>
      <c r="BJ105" s="105">
        <f>ROUND($L$105*$K$105,2)</f>
        <v>0</v>
      </c>
      <c r="BK105" s="71" t="s">
        <v>146</v>
      </c>
      <c r="BL105" s="71" t="s">
        <v>336</v>
      </c>
    </row>
    <row r="106" spans="2:64" s="6" customFormat="1" ht="27" customHeight="1">
      <c r="B106" s="20"/>
      <c r="C106" s="99" t="s">
        <v>250</v>
      </c>
      <c r="D106" s="99" t="s">
        <v>121</v>
      </c>
      <c r="E106" s="98" t="s">
        <v>337</v>
      </c>
      <c r="F106" s="254" t="s">
        <v>338</v>
      </c>
      <c r="G106" s="255"/>
      <c r="H106" s="255"/>
      <c r="I106" s="255"/>
      <c r="J106" s="99" t="s">
        <v>175</v>
      </c>
      <c r="K106" s="100">
        <v>100</v>
      </c>
      <c r="L106" s="256"/>
      <c r="M106" s="255"/>
      <c r="N106" s="257">
        <f>ROUND($L$106*$K$106,2)</f>
        <v>0</v>
      </c>
      <c r="O106" s="255"/>
      <c r="P106" s="255"/>
      <c r="Q106" s="255"/>
      <c r="R106" s="20"/>
      <c r="S106" s="101"/>
      <c r="T106" s="102" t="s">
        <v>37</v>
      </c>
      <c r="W106" s="103">
        <v>4E-05</v>
      </c>
      <c r="X106" s="103">
        <f>$W$106*$K$106</f>
        <v>0.004</v>
      </c>
      <c r="Y106" s="103">
        <v>0</v>
      </c>
      <c r="Z106" s="104">
        <f>$Y$106*$K$106</f>
        <v>0</v>
      </c>
      <c r="AQ106" s="71" t="s">
        <v>146</v>
      </c>
      <c r="AS106" s="71" t="s">
        <v>121</v>
      </c>
      <c r="AT106" s="71" t="s">
        <v>76</v>
      </c>
      <c r="AX106" s="71" t="s">
        <v>120</v>
      </c>
      <c r="BD106" s="105">
        <f>IF($T$106="základní",$N$106,0)</f>
        <v>0</v>
      </c>
      <c r="BE106" s="105">
        <f>IF($T$106="snížená",$N$106,0)</f>
        <v>0</v>
      </c>
      <c r="BF106" s="105">
        <f>IF($T$106="zákl. přenesená",$N$106,0)</f>
        <v>0</v>
      </c>
      <c r="BG106" s="105">
        <f>IF($T$106="sníž. přenesená",$N$106,0)</f>
        <v>0</v>
      </c>
      <c r="BH106" s="105">
        <f>IF($T$106="nulová",$N$106,0)</f>
        <v>0</v>
      </c>
      <c r="BI106" s="71" t="s">
        <v>17</v>
      </c>
      <c r="BJ106" s="105">
        <f>ROUND($L$106*$K$106,2)</f>
        <v>0</v>
      </c>
      <c r="BK106" s="71" t="s">
        <v>146</v>
      </c>
      <c r="BL106" s="71" t="s">
        <v>339</v>
      </c>
    </row>
    <row r="107" spans="2:64" s="6" customFormat="1" ht="39" customHeight="1">
      <c r="B107" s="20"/>
      <c r="C107" s="99" t="s">
        <v>340</v>
      </c>
      <c r="D107" s="99" t="s">
        <v>121</v>
      </c>
      <c r="E107" s="98" t="s">
        <v>341</v>
      </c>
      <c r="F107" s="254" t="s">
        <v>342</v>
      </c>
      <c r="G107" s="255"/>
      <c r="H107" s="255"/>
      <c r="I107" s="255"/>
      <c r="J107" s="99" t="s">
        <v>175</v>
      </c>
      <c r="K107" s="100">
        <v>3.5</v>
      </c>
      <c r="L107" s="256"/>
      <c r="M107" s="255"/>
      <c r="N107" s="257">
        <f>ROUND($L$107*$K$107,2)</f>
        <v>0</v>
      </c>
      <c r="O107" s="255"/>
      <c r="P107" s="255"/>
      <c r="Q107" s="255"/>
      <c r="R107" s="20"/>
      <c r="S107" s="101"/>
      <c r="T107" s="102" t="s">
        <v>37</v>
      </c>
      <c r="W107" s="103">
        <v>0</v>
      </c>
      <c r="X107" s="103">
        <f>$W$107*$K$107</f>
        <v>0</v>
      </c>
      <c r="Y107" s="103">
        <v>0</v>
      </c>
      <c r="Z107" s="104">
        <f>$Y$107*$K$107</f>
        <v>0</v>
      </c>
      <c r="AQ107" s="71" t="s">
        <v>146</v>
      </c>
      <c r="AS107" s="71" t="s">
        <v>121</v>
      </c>
      <c r="AT107" s="71" t="s">
        <v>76</v>
      </c>
      <c r="AX107" s="71" t="s">
        <v>120</v>
      </c>
      <c r="BD107" s="105">
        <f>IF($T$107="základní",$N$107,0)</f>
        <v>0</v>
      </c>
      <c r="BE107" s="105">
        <f>IF($T$107="snížená",$N$107,0)</f>
        <v>0</v>
      </c>
      <c r="BF107" s="105">
        <f>IF($T$107="zákl. přenesená",$N$107,0)</f>
        <v>0</v>
      </c>
      <c r="BG107" s="105">
        <f>IF($T$107="sníž. přenesená",$N$107,0)</f>
        <v>0</v>
      </c>
      <c r="BH107" s="105">
        <f>IF($T$107="nulová",$N$107,0)</f>
        <v>0</v>
      </c>
      <c r="BI107" s="71" t="s">
        <v>17</v>
      </c>
      <c r="BJ107" s="105">
        <f>ROUND($L$107*$K$107,2)</f>
        <v>0</v>
      </c>
      <c r="BK107" s="71" t="s">
        <v>146</v>
      </c>
      <c r="BL107" s="71" t="s">
        <v>343</v>
      </c>
    </row>
    <row r="108" spans="2:64" s="6" customFormat="1" ht="15.75" customHeight="1">
      <c r="B108" s="20"/>
      <c r="C108" s="99" t="s">
        <v>217</v>
      </c>
      <c r="D108" s="99" t="s">
        <v>121</v>
      </c>
      <c r="E108" s="98" t="s">
        <v>226</v>
      </c>
      <c r="F108" s="254" t="s">
        <v>344</v>
      </c>
      <c r="G108" s="255"/>
      <c r="H108" s="255"/>
      <c r="I108" s="255"/>
      <c r="J108" s="99" t="s">
        <v>228</v>
      </c>
      <c r="K108" s="100">
        <v>5</v>
      </c>
      <c r="L108" s="256"/>
      <c r="M108" s="255"/>
      <c r="N108" s="257">
        <f>ROUND($L$108*$K$108,2)</f>
        <v>0</v>
      </c>
      <c r="O108" s="255"/>
      <c r="P108" s="255"/>
      <c r="Q108" s="255"/>
      <c r="R108" s="20"/>
      <c r="S108" s="101"/>
      <c r="T108" s="102" t="s">
        <v>37</v>
      </c>
      <c r="W108" s="103">
        <v>0</v>
      </c>
      <c r="X108" s="103">
        <f>$W$108*$K$108</f>
        <v>0</v>
      </c>
      <c r="Y108" s="103">
        <v>0</v>
      </c>
      <c r="Z108" s="104">
        <f>$Y$108*$K$108</f>
        <v>0</v>
      </c>
      <c r="AQ108" s="71" t="s">
        <v>146</v>
      </c>
      <c r="AS108" s="71" t="s">
        <v>121</v>
      </c>
      <c r="AT108" s="71" t="s">
        <v>76</v>
      </c>
      <c r="AX108" s="71" t="s">
        <v>120</v>
      </c>
      <c r="BD108" s="105">
        <f>IF($T$108="základní",$N$108,0)</f>
        <v>0</v>
      </c>
      <c r="BE108" s="105">
        <f>IF($T$108="snížená",$N$108,0)</f>
        <v>0</v>
      </c>
      <c r="BF108" s="105">
        <f>IF($T$108="zákl. přenesená",$N$108,0)</f>
        <v>0</v>
      </c>
      <c r="BG108" s="105">
        <f>IF($T$108="sníž. přenesená",$N$108,0)</f>
        <v>0</v>
      </c>
      <c r="BH108" s="105">
        <f>IF($T$108="nulová",$N$108,0)</f>
        <v>0</v>
      </c>
      <c r="BI108" s="71" t="s">
        <v>17</v>
      </c>
      <c r="BJ108" s="105">
        <f>ROUND($L$108*$K$108,2)</f>
        <v>0</v>
      </c>
      <c r="BK108" s="71" t="s">
        <v>146</v>
      </c>
      <c r="BL108" s="71" t="s">
        <v>345</v>
      </c>
    </row>
    <row r="109" spans="2:64" s="6" customFormat="1" ht="27" customHeight="1">
      <c r="B109" s="20"/>
      <c r="C109" s="99" t="s">
        <v>346</v>
      </c>
      <c r="D109" s="99" t="s">
        <v>121</v>
      </c>
      <c r="E109" s="98" t="s">
        <v>347</v>
      </c>
      <c r="F109" s="254" t="s">
        <v>348</v>
      </c>
      <c r="G109" s="255"/>
      <c r="H109" s="255"/>
      <c r="I109" s="255"/>
      <c r="J109" s="99" t="s">
        <v>156</v>
      </c>
      <c r="K109" s="100">
        <v>2</v>
      </c>
      <c r="L109" s="256"/>
      <c r="M109" s="255"/>
      <c r="N109" s="257">
        <f>ROUND($L$109*$K$109,2)</f>
        <v>0</v>
      </c>
      <c r="O109" s="255"/>
      <c r="P109" s="255"/>
      <c r="Q109" s="255"/>
      <c r="R109" s="20"/>
      <c r="S109" s="101"/>
      <c r="T109" s="102" t="s">
        <v>37</v>
      </c>
      <c r="W109" s="103">
        <v>0</v>
      </c>
      <c r="X109" s="103">
        <f>$W$109*$K$109</f>
        <v>0</v>
      </c>
      <c r="Y109" s="103">
        <v>0</v>
      </c>
      <c r="Z109" s="104">
        <f>$Y$109*$K$109</f>
        <v>0</v>
      </c>
      <c r="AQ109" s="71" t="s">
        <v>146</v>
      </c>
      <c r="AS109" s="71" t="s">
        <v>121</v>
      </c>
      <c r="AT109" s="71" t="s">
        <v>76</v>
      </c>
      <c r="AX109" s="71" t="s">
        <v>120</v>
      </c>
      <c r="BD109" s="105">
        <f>IF($T$109="základní",$N$109,0)</f>
        <v>0</v>
      </c>
      <c r="BE109" s="105">
        <f>IF($T$109="snížená",$N$109,0)</f>
        <v>0</v>
      </c>
      <c r="BF109" s="105">
        <f>IF($T$109="zákl. přenesená",$N$109,0)</f>
        <v>0</v>
      </c>
      <c r="BG109" s="105">
        <f>IF($T$109="sníž. přenesená",$N$109,0)</f>
        <v>0</v>
      </c>
      <c r="BH109" s="105">
        <f>IF($T$109="nulová",$N$109,0)</f>
        <v>0</v>
      </c>
      <c r="BI109" s="71" t="s">
        <v>17</v>
      </c>
      <c r="BJ109" s="105">
        <f>ROUND($L$109*$K$109,2)</f>
        <v>0</v>
      </c>
      <c r="BK109" s="71" t="s">
        <v>146</v>
      </c>
      <c r="BL109" s="71" t="s">
        <v>349</v>
      </c>
    </row>
    <row r="110" spans="2:62" s="88" customFormat="1" ht="23.25" customHeight="1">
      <c r="B110" s="89"/>
      <c r="D110" s="96" t="s">
        <v>138</v>
      </c>
      <c r="N110" s="251">
        <f>$BJ$110</f>
        <v>0</v>
      </c>
      <c r="O110" s="252"/>
      <c r="P110" s="252"/>
      <c r="Q110" s="252"/>
      <c r="R110" s="89"/>
      <c r="S110" s="92"/>
      <c r="V110" s="93">
        <f>$V$111</f>
        <v>0</v>
      </c>
      <c r="X110" s="93">
        <f>$X$111</f>
        <v>0</v>
      </c>
      <c r="Z110" s="94">
        <f>$Z$111</f>
        <v>0</v>
      </c>
      <c r="AQ110" s="91" t="s">
        <v>17</v>
      </c>
      <c r="AS110" s="91" t="s">
        <v>66</v>
      </c>
      <c r="AT110" s="91" t="s">
        <v>76</v>
      </c>
      <c r="AX110" s="91" t="s">
        <v>120</v>
      </c>
      <c r="BJ110" s="95">
        <f>$BJ$111</f>
        <v>0</v>
      </c>
    </row>
    <row r="111" spans="2:64" s="6" customFormat="1" ht="15.75" customHeight="1">
      <c r="B111" s="20"/>
      <c r="C111" s="99" t="s">
        <v>230</v>
      </c>
      <c r="D111" s="99" t="s">
        <v>121</v>
      </c>
      <c r="E111" s="98" t="s">
        <v>350</v>
      </c>
      <c r="F111" s="254" t="s">
        <v>351</v>
      </c>
      <c r="G111" s="255"/>
      <c r="H111" s="255"/>
      <c r="I111" s="255"/>
      <c r="J111" s="99" t="s">
        <v>260</v>
      </c>
      <c r="K111" s="100">
        <v>4.96</v>
      </c>
      <c r="L111" s="256"/>
      <c r="M111" s="255"/>
      <c r="N111" s="257">
        <f>ROUND($L$111*$K$111,2)</f>
        <v>0</v>
      </c>
      <c r="O111" s="255"/>
      <c r="P111" s="255"/>
      <c r="Q111" s="255"/>
      <c r="R111" s="20"/>
      <c r="S111" s="101"/>
      <c r="T111" s="102" t="s">
        <v>37</v>
      </c>
      <c r="W111" s="103">
        <v>0</v>
      </c>
      <c r="X111" s="103">
        <f>$W$111*$K$111</f>
        <v>0</v>
      </c>
      <c r="Y111" s="103">
        <v>0</v>
      </c>
      <c r="Z111" s="104">
        <f>$Y$111*$K$111</f>
        <v>0</v>
      </c>
      <c r="AQ111" s="71" t="s">
        <v>146</v>
      </c>
      <c r="AS111" s="71" t="s">
        <v>121</v>
      </c>
      <c r="AT111" s="71" t="s">
        <v>127</v>
      </c>
      <c r="AX111" s="71" t="s">
        <v>120</v>
      </c>
      <c r="BD111" s="105">
        <f>IF($T$111="základní",$N$111,0)</f>
        <v>0</v>
      </c>
      <c r="BE111" s="105">
        <f>IF($T$111="snížená",$N$111,0)</f>
        <v>0</v>
      </c>
      <c r="BF111" s="105">
        <f>IF($T$111="zákl. přenesená",$N$111,0)</f>
        <v>0</v>
      </c>
      <c r="BG111" s="105">
        <f>IF($T$111="sníž. přenesená",$N$111,0)</f>
        <v>0</v>
      </c>
      <c r="BH111" s="105">
        <f>IF($T$111="nulová",$N$111,0)</f>
        <v>0</v>
      </c>
      <c r="BI111" s="71" t="s">
        <v>17</v>
      </c>
      <c r="BJ111" s="105">
        <f>ROUND($L$111*$K$111,2)</f>
        <v>0</v>
      </c>
      <c r="BK111" s="71" t="s">
        <v>146</v>
      </c>
      <c r="BL111" s="71" t="s">
        <v>352</v>
      </c>
    </row>
    <row r="112" spans="2:62" s="88" customFormat="1" ht="37.5" customHeight="1">
      <c r="B112" s="89"/>
      <c r="D112" s="90" t="s">
        <v>139</v>
      </c>
      <c r="N112" s="262">
        <f>$BJ$112</f>
        <v>0</v>
      </c>
      <c r="O112" s="252"/>
      <c r="P112" s="252"/>
      <c r="Q112" s="252"/>
      <c r="R112" s="89"/>
      <c r="S112" s="92"/>
      <c r="V112" s="93">
        <f>$V$113+$V$123+$V$142+$V$160+$V$175+$V$180</f>
        <v>0</v>
      </c>
      <c r="X112" s="93">
        <f>$X$113+$X$123+$X$142+$X$160+$X$175+$X$180</f>
        <v>3.9134661599999996</v>
      </c>
      <c r="Z112" s="94">
        <f>$Z$113+$Z$123+$Z$142+$Z$160+$Z$175+$Z$180</f>
        <v>0</v>
      </c>
      <c r="AQ112" s="91" t="s">
        <v>76</v>
      </c>
      <c r="AS112" s="91" t="s">
        <v>66</v>
      </c>
      <c r="AT112" s="91" t="s">
        <v>67</v>
      </c>
      <c r="AX112" s="91" t="s">
        <v>120</v>
      </c>
      <c r="BJ112" s="95">
        <f>$BJ$113+$BJ$123+$BJ$142+$BJ$160+$BJ$175+$BJ$180</f>
        <v>0</v>
      </c>
    </row>
    <row r="113" spans="2:62" s="88" customFormat="1" ht="21" customHeight="1">
      <c r="B113" s="89"/>
      <c r="D113" s="96" t="s">
        <v>302</v>
      </c>
      <c r="N113" s="251">
        <f>$BJ$113</f>
        <v>0</v>
      </c>
      <c r="O113" s="252"/>
      <c r="P113" s="252"/>
      <c r="Q113" s="252"/>
      <c r="R113" s="89"/>
      <c r="S113" s="92"/>
      <c r="V113" s="93">
        <f>SUM($V$114:$V$122)</f>
        <v>0</v>
      </c>
      <c r="X113" s="93">
        <f>SUM($X$114:$X$122)</f>
        <v>0.50022</v>
      </c>
      <c r="Z113" s="94">
        <f>SUM($Z$114:$Z$122)</f>
        <v>0</v>
      </c>
      <c r="AQ113" s="91" t="s">
        <v>76</v>
      </c>
      <c r="AS113" s="91" t="s">
        <v>66</v>
      </c>
      <c r="AT113" s="91" t="s">
        <v>17</v>
      </c>
      <c r="AX113" s="91" t="s">
        <v>120</v>
      </c>
      <c r="BJ113" s="95">
        <f>SUM($BJ$114:$BJ$122)</f>
        <v>0</v>
      </c>
    </row>
    <row r="114" spans="2:64" s="6" customFormat="1" ht="51" customHeight="1">
      <c r="B114" s="20"/>
      <c r="C114" s="99" t="s">
        <v>146</v>
      </c>
      <c r="D114" s="99" t="s">
        <v>121</v>
      </c>
      <c r="E114" s="98" t="s">
        <v>353</v>
      </c>
      <c r="F114" s="254" t="s">
        <v>354</v>
      </c>
      <c r="G114" s="255"/>
      <c r="H114" s="255"/>
      <c r="I114" s="255"/>
      <c r="J114" s="99" t="s">
        <v>175</v>
      </c>
      <c r="K114" s="100">
        <v>103.16</v>
      </c>
      <c r="L114" s="256"/>
      <c r="M114" s="255"/>
      <c r="N114" s="257">
        <f>ROUND($L$114*$K$114,2)</f>
        <v>0</v>
      </c>
      <c r="O114" s="255"/>
      <c r="P114" s="255"/>
      <c r="Q114" s="255"/>
      <c r="R114" s="20"/>
      <c r="S114" s="101"/>
      <c r="T114" s="102" t="s">
        <v>37</v>
      </c>
      <c r="W114" s="103">
        <v>0.0045</v>
      </c>
      <c r="X114" s="103">
        <f>$W$114*$K$114</f>
        <v>0.46421999999999997</v>
      </c>
      <c r="Y114" s="103">
        <v>0</v>
      </c>
      <c r="Z114" s="104">
        <f>$Y$114*$K$114</f>
        <v>0</v>
      </c>
      <c r="AQ114" s="71" t="s">
        <v>225</v>
      </c>
      <c r="AS114" s="71" t="s">
        <v>121</v>
      </c>
      <c r="AT114" s="71" t="s">
        <v>76</v>
      </c>
      <c r="AX114" s="71" t="s">
        <v>120</v>
      </c>
      <c r="BD114" s="105">
        <f>IF($T$114="základní",$N$114,0)</f>
        <v>0</v>
      </c>
      <c r="BE114" s="105">
        <f>IF($T$114="snížená",$N$114,0)</f>
        <v>0</v>
      </c>
      <c r="BF114" s="105">
        <f>IF($T$114="zákl. přenesená",$N$114,0)</f>
        <v>0</v>
      </c>
      <c r="BG114" s="105">
        <f>IF($T$114="sníž. přenesená",$N$114,0)</f>
        <v>0</v>
      </c>
      <c r="BH114" s="105">
        <f>IF($T$114="nulová",$N$114,0)</f>
        <v>0</v>
      </c>
      <c r="BI114" s="71" t="s">
        <v>17</v>
      </c>
      <c r="BJ114" s="105">
        <f>ROUND($L$114*$K$114,2)</f>
        <v>0</v>
      </c>
      <c r="BK114" s="71" t="s">
        <v>225</v>
      </c>
      <c r="BL114" s="71" t="s">
        <v>355</v>
      </c>
    </row>
    <row r="115" spans="2:50" s="6" customFormat="1" ht="15.75" customHeight="1">
      <c r="B115" s="110"/>
      <c r="E115" s="111"/>
      <c r="F115" s="271" t="s">
        <v>356</v>
      </c>
      <c r="G115" s="272"/>
      <c r="H115" s="272"/>
      <c r="I115" s="272"/>
      <c r="K115" s="113">
        <v>90.082</v>
      </c>
      <c r="R115" s="110"/>
      <c r="S115" s="114"/>
      <c r="Z115" s="115"/>
      <c r="AS115" s="112" t="s">
        <v>149</v>
      </c>
      <c r="AT115" s="112" t="s">
        <v>76</v>
      </c>
      <c r="AU115" s="112" t="s">
        <v>76</v>
      </c>
      <c r="AV115" s="112" t="s">
        <v>101</v>
      </c>
      <c r="AW115" s="112" t="s">
        <v>67</v>
      </c>
      <c r="AX115" s="112" t="s">
        <v>120</v>
      </c>
    </row>
    <row r="116" spans="2:50" s="6" customFormat="1" ht="15.75" customHeight="1">
      <c r="B116" s="121"/>
      <c r="E116" s="123"/>
      <c r="F116" s="275" t="s">
        <v>196</v>
      </c>
      <c r="G116" s="276"/>
      <c r="H116" s="276"/>
      <c r="I116" s="276"/>
      <c r="K116" s="123"/>
      <c r="R116" s="121"/>
      <c r="S116" s="124"/>
      <c r="Z116" s="125"/>
      <c r="AS116" s="123" t="s">
        <v>149</v>
      </c>
      <c r="AT116" s="123" t="s">
        <v>76</v>
      </c>
      <c r="AU116" s="123" t="s">
        <v>17</v>
      </c>
      <c r="AV116" s="123" t="s">
        <v>101</v>
      </c>
      <c r="AW116" s="123" t="s">
        <v>67</v>
      </c>
      <c r="AX116" s="123" t="s">
        <v>120</v>
      </c>
    </row>
    <row r="117" spans="2:50" s="6" customFormat="1" ht="39" customHeight="1">
      <c r="B117" s="110"/>
      <c r="E117" s="112"/>
      <c r="F117" s="271" t="s">
        <v>357</v>
      </c>
      <c r="G117" s="272"/>
      <c r="H117" s="272"/>
      <c r="I117" s="272"/>
      <c r="K117" s="113">
        <v>11.138</v>
      </c>
      <c r="R117" s="110"/>
      <c r="S117" s="114"/>
      <c r="Z117" s="115"/>
      <c r="AS117" s="112" t="s">
        <v>149</v>
      </c>
      <c r="AT117" s="112" t="s">
        <v>76</v>
      </c>
      <c r="AU117" s="112" t="s">
        <v>76</v>
      </c>
      <c r="AV117" s="112" t="s">
        <v>101</v>
      </c>
      <c r="AW117" s="112" t="s">
        <v>67</v>
      </c>
      <c r="AX117" s="112" t="s">
        <v>120</v>
      </c>
    </row>
    <row r="118" spans="2:50" s="6" customFormat="1" ht="15.75" customHeight="1">
      <c r="B118" s="121"/>
      <c r="E118" s="123"/>
      <c r="F118" s="275" t="s">
        <v>200</v>
      </c>
      <c r="G118" s="276"/>
      <c r="H118" s="276"/>
      <c r="I118" s="276"/>
      <c r="K118" s="123"/>
      <c r="R118" s="121"/>
      <c r="S118" s="124"/>
      <c r="Z118" s="125"/>
      <c r="AS118" s="123" t="s">
        <v>149</v>
      </c>
      <c r="AT118" s="123" t="s">
        <v>76</v>
      </c>
      <c r="AU118" s="123" t="s">
        <v>17</v>
      </c>
      <c r="AV118" s="123" t="s">
        <v>101</v>
      </c>
      <c r="AW118" s="123" t="s">
        <v>67</v>
      </c>
      <c r="AX118" s="123" t="s">
        <v>120</v>
      </c>
    </row>
    <row r="119" spans="2:50" s="6" customFormat="1" ht="15.75" customHeight="1">
      <c r="B119" s="110"/>
      <c r="E119" s="112"/>
      <c r="F119" s="271" t="s">
        <v>358</v>
      </c>
      <c r="G119" s="272"/>
      <c r="H119" s="272"/>
      <c r="I119" s="272"/>
      <c r="K119" s="113">
        <v>1.94</v>
      </c>
      <c r="R119" s="110"/>
      <c r="S119" s="114"/>
      <c r="Z119" s="115"/>
      <c r="AS119" s="112" t="s">
        <v>149</v>
      </c>
      <c r="AT119" s="112" t="s">
        <v>76</v>
      </c>
      <c r="AU119" s="112" t="s">
        <v>76</v>
      </c>
      <c r="AV119" s="112" t="s">
        <v>101</v>
      </c>
      <c r="AW119" s="112" t="s">
        <v>67</v>
      </c>
      <c r="AX119" s="112" t="s">
        <v>120</v>
      </c>
    </row>
    <row r="120" spans="2:50" s="6" customFormat="1" ht="15.75" customHeight="1">
      <c r="B120" s="116"/>
      <c r="E120" s="117"/>
      <c r="F120" s="273" t="s">
        <v>152</v>
      </c>
      <c r="G120" s="274"/>
      <c r="H120" s="274"/>
      <c r="I120" s="274"/>
      <c r="K120" s="118">
        <v>103.16</v>
      </c>
      <c r="R120" s="116"/>
      <c r="S120" s="119"/>
      <c r="Z120" s="120"/>
      <c r="AS120" s="117" t="s">
        <v>149</v>
      </c>
      <c r="AT120" s="117" t="s">
        <v>76</v>
      </c>
      <c r="AU120" s="117" t="s">
        <v>146</v>
      </c>
      <c r="AV120" s="117" t="s">
        <v>101</v>
      </c>
      <c r="AW120" s="117" t="s">
        <v>17</v>
      </c>
      <c r="AX120" s="117" t="s">
        <v>120</v>
      </c>
    </row>
    <row r="121" spans="2:64" s="6" customFormat="1" ht="39" customHeight="1">
      <c r="B121" s="20"/>
      <c r="C121" s="97" t="s">
        <v>119</v>
      </c>
      <c r="D121" s="97" t="s">
        <v>121</v>
      </c>
      <c r="E121" s="98" t="s">
        <v>359</v>
      </c>
      <c r="F121" s="254" t="s">
        <v>360</v>
      </c>
      <c r="G121" s="255"/>
      <c r="H121" s="255"/>
      <c r="I121" s="255"/>
      <c r="J121" s="99" t="s">
        <v>175</v>
      </c>
      <c r="K121" s="100">
        <v>8</v>
      </c>
      <c r="L121" s="256"/>
      <c r="M121" s="255"/>
      <c r="N121" s="257">
        <f>ROUND($L$121*$K$121,2)</f>
        <v>0</v>
      </c>
      <c r="O121" s="255"/>
      <c r="P121" s="255"/>
      <c r="Q121" s="255"/>
      <c r="R121" s="20"/>
      <c r="S121" s="101"/>
      <c r="T121" s="102" t="s">
        <v>37</v>
      </c>
      <c r="W121" s="103">
        <v>0.0045</v>
      </c>
      <c r="X121" s="103">
        <f>$W$121*$K$121</f>
        <v>0.036</v>
      </c>
      <c r="Y121" s="103">
        <v>0</v>
      </c>
      <c r="Z121" s="104">
        <f>$Y$121*$K$121</f>
        <v>0</v>
      </c>
      <c r="AQ121" s="71" t="s">
        <v>225</v>
      </c>
      <c r="AS121" s="71" t="s">
        <v>121</v>
      </c>
      <c r="AT121" s="71" t="s">
        <v>76</v>
      </c>
      <c r="AX121" s="6" t="s">
        <v>120</v>
      </c>
      <c r="BD121" s="105">
        <f>IF($T$121="základní",$N$121,0)</f>
        <v>0</v>
      </c>
      <c r="BE121" s="105">
        <f>IF($T$121="snížená",$N$121,0)</f>
        <v>0</v>
      </c>
      <c r="BF121" s="105">
        <f>IF($T$121="zákl. přenesená",$N$121,0)</f>
        <v>0</v>
      </c>
      <c r="BG121" s="105">
        <f>IF($T$121="sníž. přenesená",$N$121,0)</f>
        <v>0</v>
      </c>
      <c r="BH121" s="105">
        <f>IF($T$121="nulová",$N$121,0)</f>
        <v>0</v>
      </c>
      <c r="BI121" s="71" t="s">
        <v>17</v>
      </c>
      <c r="BJ121" s="105">
        <f>ROUND($L$121*$K$121,2)</f>
        <v>0</v>
      </c>
      <c r="BK121" s="71" t="s">
        <v>225</v>
      </c>
      <c r="BL121" s="71" t="s">
        <v>361</v>
      </c>
    </row>
    <row r="122" spans="2:64" s="6" customFormat="1" ht="27" customHeight="1">
      <c r="B122" s="20"/>
      <c r="C122" s="99" t="s">
        <v>234</v>
      </c>
      <c r="D122" s="99" t="s">
        <v>121</v>
      </c>
      <c r="E122" s="98" t="s">
        <v>362</v>
      </c>
      <c r="F122" s="254" t="s">
        <v>363</v>
      </c>
      <c r="G122" s="255"/>
      <c r="H122" s="255"/>
      <c r="I122" s="255"/>
      <c r="J122" s="99" t="s">
        <v>364</v>
      </c>
      <c r="K122" s="129"/>
      <c r="L122" s="256"/>
      <c r="M122" s="255"/>
      <c r="N122" s="257">
        <f>ROUND($L$122*$K$122,2)</f>
        <v>0</v>
      </c>
      <c r="O122" s="255"/>
      <c r="P122" s="255"/>
      <c r="Q122" s="255"/>
      <c r="R122" s="20"/>
      <c r="S122" s="101"/>
      <c r="T122" s="102" t="s">
        <v>37</v>
      </c>
      <c r="W122" s="103">
        <v>0</v>
      </c>
      <c r="X122" s="103">
        <f>$W$122*$K$122</f>
        <v>0</v>
      </c>
      <c r="Y122" s="103">
        <v>0</v>
      </c>
      <c r="Z122" s="104">
        <f>$Y$122*$K$122</f>
        <v>0</v>
      </c>
      <c r="AQ122" s="71" t="s">
        <v>225</v>
      </c>
      <c r="AS122" s="71" t="s">
        <v>121</v>
      </c>
      <c r="AT122" s="71" t="s">
        <v>76</v>
      </c>
      <c r="AX122" s="71" t="s">
        <v>120</v>
      </c>
      <c r="BD122" s="105">
        <f>IF($T$122="základní",$N$122,0)</f>
        <v>0</v>
      </c>
      <c r="BE122" s="105">
        <f>IF($T$122="snížená",$N$122,0)</f>
        <v>0</v>
      </c>
      <c r="BF122" s="105">
        <f>IF($T$122="zákl. přenesená",$N$122,0)</f>
        <v>0</v>
      </c>
      <c r="BG122" s="105">
        <f>IF($T$122="sníž. přenesená",$N$122,0)</f>
        <v>0</v>
      </c>
      <c r="BH122" s="105">
        <f>IF($T$122="nulová",$N$122,0)</f>
        <v>0</v>
      </c>
      <c r="BI122" s="71" t="s">
        <v>17</v>
      </c>
      <c r="BJ122" s="105">
        <f>ROUND($L$122*$K$122,2)</f>
        <v>0</v>
      </c>
      <c r="BK122" s="71" t="s">
        <v>225</v>
      </c>
      <c r="BL122" s="71" t="s">
        <v>365</v>
      </c>
    </row>
    <row r="123" spans="2:62" s="88" customFormat="1" ht="30.75" customHeight="1">
      <c r="B123" s="89"/>
      <c r="D123" s="96" t="s">
        <v>303</v>
      </c>
      <c r="N123" s="251">
        <f>$BJ$123</f>
        <v>0</v>
      </c>
      <c r="O123" s="252"/>
      <c r="P123" s="252"/>
      <c r="Q123" s="252"/>
      <c r="R123" s="89"/>
      <c r="S123" s="92"/>
      <c r="V123" s="93">
        <f>SUM($V$124:$V$141)</f>
        <v>0</v>
      </c>
      <c r="X123" s="93">
        <f>SUM($X$124:$X$141)</f>
        <v>0.017484000000000003</v>
      </c>
      <c r="Z123" s="94">
        <f>SUM($Z$124:$Z$141)</f>
        <v>0</v>
      </c>
      <c r="AQ123" s="91" t="s">
        <v>76</v>
      </c>
      <c r="AS123" s="91" t="s">
        <v>66</v>
      </c>
      <c r="AT123" s="91" t="s">
        <v>17</v>
      </c>
      <c r="AX123" s="91" t="s">
        <v>120</v>
      </c>
      <c r="BJ123" s="95">
        <f>SUM($BJ$124:$BJ$141)</f>
        <v>0</v>
      </c>
    </row>
    <row r="124" spans="2:64" s="6" customFormat="1" ht="39" customHeight="1">
      <c r="B124" s="20"/>
      <c r="C124" s="99" t="s">
        <v>225</v>
      </c>
      <c r="D124" s="99" t="s">
        <v>121</v>
      </c>
      <c r="E124" s="98" t="s">
        <v>366</v>
      </c>
      <c r="F124" s="254" t="s">
        <v>367</v>
      </c>
      <c r="G124" s="255"/>
      <c r="H124" s="255"/>
      <c r="I124" s="255"/>
      <c r="J124" s="99" t="s">
        <v>228</v>
      </c>
      <c r="K124" s="100">
        <v>1</v>
      </c>
      <c r="L124" s="256"/>
      <c r="M124" s="255"/>
      <c r="N124" s="257">
        <f>ROUND($L$124*$K$124,2)</f>
        <v>0</v>
      </c>
      <c r="O124" s="255"/>
      <c r="P124" s="255"/>
      <c r="Q124" s="255"/>
      <c r="R124" s="20"/>
      <c r="S124" s="101"/>
      <c r="T124" s="102" t="s">
        <v>37</v>
      </c>
      <c r="W124" s="103">
        <v>0.00015</v>
      </c>
      <c r="X124" s="103">
        <f>$W$124*$K$124</f>
        <v>0.00015</v>
      </c>
      <c r="Y124" s="103">
        <v>0</v>
      </c>
      <c r="Z124" s="104">
        <f>$Y$124*$K$124</f>
        <v>0</v>
      </c>
      <c r="AQ124" s="71" t="s">
        <v>225</v>
      </c>
      <c r="AS124" s="71" t="s">
        <v>121</v>
      </c>
      <c r="AT124" s="71" t="s">
        <v>76</v>
      </c>
      <c r="AX124" s="71" t="s">
        <v>120</v>
      </c>
      <c r="BD124" s="105">
        <f>IF($T$124="základní",$N$124,0)</f>
        <v>0</v>
      </c>
      <c r="BE124" s="105">
        <f>IF($T$124="snížená",$N$124,0)</f>
        <v>0</v>
      </c>
      <c r="BF124" s="105">
        <f>IF($T$124="zákl. přenesená",$N$124,0)</f>
        <v>0</v>
      </c>
      <c r="BG124" s="105">
        <f>IF($T$124="sníž. přenesená",$N$124,0)</f>
        <v>0</v>
      </c>
      <c r="BH124" s="105">
        <f>IF($T$124="nulová",$N$124,0)</f>
        <v>0</v>
      </c>
      <c r="BI124" s="71" t="s">
        <v>17</v>
      </c>
      <c r="BJ124" s="105">
        <f>ROUND($L$124*$K$124,2)</f>
        <v>0</v>
      </c>
      <c r="BK124" s="71" t="s">
        <v>225</v>
      </c>
      <c r="BL124" s="71" t="s">
        <v>368</v>
      </c>
    </row>
    <row r="125" spans="2:64" s="6" customFormat="1" ht="39" customHeight="1">
      <c r="B125" s="20"/>
      <c r="C125" s="99" t="s">
        <v>153</v>
      </c>
      <c r="D125" s="99" t="s">
        <v>121</v>
      </c>
      <c r="E125" s="98" t="s">
        <v>369</v>
      </c>
      <c r="F125" s="254" t="s">
        <v>370</v>
      </c>
      <c r="G125" s="255"/>
      <c r="H125" s="255"/>
      <c r="I125" s="255"/>
      <c r="J125" s="99" t="s">
        <v>228</v>
      </c>
      <c r="K125" s="100">
        <v>1</v>
      </c>
      <c r="L125" s="256"/>
      <c r="M125" s="255"/>
      <c r="N125" s="257">
        <f>ROUND($L$125*$K$125,2)</f>
        <v>0</v>
      </c>
      <c r="O125" s="255"/>
      <c r="P125" s="255"/>
      <c r="Q125" s="255"/>
      <c r="R125" s="20"/>
      <c r="S125" s="101"/>
      <c r="T125" s="102" t="s">
        <v>37</v>
      </c>
      <c r="W125" s="103">
        <v>0.00015</v>
      </c>
      <c r="X125" s="103">
        <f>$W$125*$K$125</f>
        <v>0.00015</v>
      </c>
      <c r="Y125" s="103">
        <v>0</v>
      </c>
      <c r="Z125" s="104">
        <f>$Y$125*$K$125</f>
        <v>0</v>
      </c>
      <c r="AQ125" s="71" t="s">
        <v>225</v>
      </c>
      <c r="AS125" s="71" t="s">
        <v>121</v>
      </c>
      <c r="AT125" s="71" t="s">
        <v>76</v>
      </c>
      <c r="AX125" s="71" t="s">
        <v>120</v>
      </c>
      <c r="BD125" s="105">
        <f>IF($T$125="základní",$N$125,0)</f>
        <v>0</v>
      </c>
      <c r="BE125" s="105">
        <f>IF($T$125="snížená",$N$125,0)</f>
        <v>0</v>
      </c>
      <c r="BF125" s="105">
        <f>IF($T$125="zákl. přenesená",$N$125,0)</f>
        <v>0</v>
      </c>
      <c r="BG125" s="105">
        <f>IF($T$125="sníž. přenesená",$N$125,0)</f>
        <v>0</v>
      </c>
      <c r="BH125" s="105">
        <f>IF($T$125="nulová",$N$125,0)</f>
        <v>0</v>
      </c>
      <c r="BI125" s="71" t="s">
        <v>17</v>
      </c>
      <c r="BJ125" s="105">
        <f>ROUND($L$125*$K$125,2)</f>
        <v>0</v>
      </c>
      <c r="BK125" s="71" t="s">
        <v>225</v>
      </c>
      <c r="BL125" s="71" t="s">
        <v>371</v>
      </c>
    </row>
    <row r="126" spans="2:64" s="6" customFormat="1" ht="39" customHeight="1">
      <c r="B126" s="20"/>
      <c r="C126" s="99" t="s">
        <v>158</v>
      </c>
      <c r="D126" s="99" t="s">
        <v>121</v>
      </c>
      <c r="E126" s="98" t="s">
        <v>372</v>
      </c>
      <c r="F126" s="254" t="s">
        <v>373</v>
      </c>
      <c r="G126" s="255"/>
      <c r="H126" s="255"/>
      <c r="I126" s="255"/>
      <c r="J126" s="99" t="s">
        <v>228</v>
      </c>
      <c r="K126" s="100">
        <v>1</v>
      </c>
      <c r="L126" s="256"/>
      <c r="M126" s="255"/>
      <c r="N126" s="257">
        <f>ROUND($L$126*$K$126,2)</f>
        <v>0</v>
      </c>
      <c r="O126" s="255"/>
      <c r="P126" s="255"/>
      <c r="Q126" s="255"/>
      <c r="R126" s="20"/>
      <c r="S126" s="101"/>
      <c r="T126" s="102" t="s">
        <v>37</v>
      </c>
      <c r="W126" s="103">
        <v>0.00015</v>
      </c>
      <c r="X126" s="103">
        <f>$W$126*$K$126</f>
        <v>0.00015</v>
      </c>
      <c r="Y126" s="103">
        <v>0</v>
      </c>
      <c r="Z126" s="104">
        <f>$Y$126*$K$126</f>
        <v>0</v>
      </c>
      <c r="AQ126" s="71" t="s">
        <v>225</v>
      </c>
      <c r="AS126" s="71" t="s">
        <v>121</v>
      </c>
      <c r="AT126" s="71" t="s">
        <v>76</v>
      </c>
      <c r="AX126" s="71" t="s">
        <v>120</v>
      </c>
      <c r="BD126" s="105">
        <f>IF($T$126="základní",$N$126,0)</f>
        <v>0</v>
      </c>
      <c r="BE126" s="105">
        <f>IF($T$126="snížená",$N$126,0)</f>
        <v>0</v>
      </c>
      <c r="BF126" s="105">
        <f>IF($T$126="zákl. přenesená",$N$126,0)</f>
        <v>0</v>
      </c>
      <c r="BG126" s="105">
        <f>IF($T$126="sníž. přenesená",$N$126,0)</f>
        <v>0</v>
      </c>
      <c r="BH126" s="105">
        <f>IF($T$126="nulová",$N$126,0)</f>
        <v>0</v>
      </c>
      <c r="BI126" s="71" t="s">
        <v>17</v>
      </c>
      <c r="BJ126" s="105">
        <f>ROUND($L$126*$K$126,2)</f>
        <v>0</v>
      </c>
      <c r="BK126" s="71" t="s">
        <v>225</v>
      </c>
      <c r="BL126" s="71" t="s">
        <v>374</v>
      </c>
    </row>
    <row r="127" spans="2:64" s="6" customFormat="1" ht="39" customHeight="1">
      <c r="B127" s="20"/>
      <c r="C127" s="99" t="s">
        <v>375</v>
      </c>
      <c r="D127" s="99" t="s">
        <v>121</v>
      </c>
      <c r="E127" s="98" t="s">
        <v>376</v>
      </c>
      <c r="F127" s="254" t="s">
        <v>377</v>
      </c>
      <c r="G127" s="255"/>
      <c r="H127" s="255"/>
      <c r="I127" s="255"/>
      <c r="J127" s="99" t="s">
        <v>228</v>
      </c>
      <c r="K127" s="100">
        <v>1</v>
      </c>
      <c r="L127" s="256"/>
      <c r="M127" s="255"/>
      <c r="N127" s="257">
        <f>ROUND($L$127*$K$127,2)</f>
        <v>0</v>
      </c>
      <c r="O127" s="255"/>
      <c r="P127" s="255"/>
      <c r="Q127" s="255"/>
      <c r="R127" s="20"/>
      <c r="S127" s="101"/>
      <c r="T127" s="102" t="s">
        <v>37</v>
      </c>
      <c r="W127" s="103">
        <v>0.00015</v>
      </c>
      <c r="X127" s="103">
        <f>$W$127*$K$127</f>
        <v>0.00015</v>
      </c>
      <c r="Y127" s="103">
        <v>0</v>
      </c>
      <c r="Z127" s="104">
        <f>$Y$127*$K$127</f>
        <v>0</v>
      </c>
      <c r="AQ127" s="71" t="s">
        <v>225</v>
      </c>
      <c r="AS127" s="71" t="s">
        <v>121</v>
      </c>
      <c r="AT127" s="71" t="s">
        <v>76</v>
      </c>
      <c r="AX127" s="71" t="s">
        <v>120</v>
      </c>
      <c r="BD127" s="105">
        <f>IF($T$127="základní",$N$127,0)</f>
        <v>0</v>
      </c>
      <c r="BE127" s="105">
        <f>IF($T$127="snížená",$N$127,0)</f>
        <v>0</v>
      </c>
      <c r="BF127" s="105">
        <f>IF($T$127="zákl. přenesená",$N$127,0)</f>
        <v>0</v>
      </c>
      <c r="BG127" s="105">
        <f>IF($T$127="sníž. přenesená",$N$127,0)</f>
        <v>0</v>
      </c>
      <c r="BH127" s="105">
        <f>IF($T$127="nulová",$N$127,0)</f>
        <v>0</v>
      </c>
      <c r="BI127" s="71" t="s">
        <v>17</v>
      </c>
      <c r="BJ127" s="105">
        <f>ROUND($L$127*$K$127,2)</f>
        <v>0</v>
      </c>
      <c r="BK127" s="71" t="s">
        <v>225</v>
      </c>
      <c r="BL127" s="71" t="s">
        <v>378</v>
      </c>
    </row>
    <row r="128" spans="2:64" s="6" customFormat="1" ht="39" customHeight="1">
      <c r="B128" s="20"/>
      <c r="C128" s="99" t="s">
        <v>379</v>
      </c>
      <c r="D128" s="99" t="s">
        <v>121</v>
      </c>
      <c r="E128" s="98" t="s">
        <v>380</v>
      </c>
      <c r="F128" s="254" t="s">
        <v>381</v>
      </c>
      <c r="G128" s="255"/>
      <c r="H128" s="255"/>
      <c r="I128" s="255"/>
      <c r="J128" s="99" t="s">
        <v>228</v>
      </c>
      <c r="K128" s="100">
        <v>1</v>
      </c>
      <c r="L128" s="256"/>
      <c r="M128" s="255"/>
      <c r="N128" s="257">
        <f>ROUND($L$128*$K$128,2)</f>
        <v>0</v>
      </c>
      <c r="O128" s="255"/>
      <c r="P128" s="255"/>
      <c r="Q128" s="255"/>
      <c r="R128" s="20"/>
      <c r="S128" s="101"/>
      <c r="T128" s="102" t="s">
        <v>37</v>
      </c>
      <c r="W128" s="103">
        <v>0.00015</v>
      </c>
      <c r="X128" s="103">
        <f>$W$128*$K$128</f>
        <v>0.00015</v>
      </c>
      <c r="Y128" s="103">
        <v>0</v>
      </c>
      <c r="Z128" s="104">
        <f>$Y$128*$K$128</f>
        <v>0</v>
      </c>
      <c r="AQ128" s="71" t="s">
        <v>225</v>
      </c>
      <c r="AS128" s="71" t="s">
        <v>121</v>
      </c>
      <c r="AT128" s="71" t="s">
        <v>76</v>
      </c>
      <c r="AX128" s="71" t="s">
        <v>120</v>
      </c>
      <c r="BD128" s="105">
        <f>IF($T$128="základní",$N$128,0)</f>
        <v>0</v>
      </c>
      <c r="BE128" s="105">
        <f>IF($T$128="snížená",$N$128,0)</f>
        <v>0</v>
      </c>
      <c r="BF128" s="105">
        <f>IF($T$128="zákl. přenesená",$N$128,0)</f>
        <v>0</v>
      </c>
      <c r="BG128" s="105">
        <f>IF($T$128="sníž. přenesená",$N$128,0)</f>
        <v>0</v>
      </c>
      <c r="BH128" s="105">
        <f>IF($T$128="nulová",$N$128,0)</f>
        <v>0</v>
      </c>
      <c r="BI128" s="71" t="s">
        <v>17</v>
      </c>
      <c r="BJ128" s="105">
        <f>ROUND($L$128*$K$128,2)</f>
        <v>0</v>
      </c>
      <c r="BK128" s="71" t="s">
        <v>225</v>
      </c>
      <c r="BL128" s="71" t="s">
        <v>382</v>
      </c>
    </row>
    <row r="129" spans="2:64" s="6" customFormat="1" ht="27" customHeight="1">
      <c r="B129" s="20"/>
      <c r="C129" s="99" t="s">
        <v>213</v>
      </c>
      <c r="D129" s="99" t="s">
        <v>121</v>
      </c>
      <c r="E129" s="98" t="s">
        <v>383</v>
      </c>
      <c r="F129" s="254" t="s">
        <v>384</v>
      </c>
      <c r="G129" s="255"/>
      <c r="H129" s="255"/>
      <c r="I129" s="255"/>
      <c r="J129" s="99" t="s">
        <v>145</v>
      </c>
      <c r="K129" s="100">
        <v>82.9</v>
      </c>
      <c r="L129" s="256"/>
      <c r="M129" s="255"/>
      <c r="N129" s="257">
        <f>ROUND($L$129*$K$129,2)</f>
        <v>0</v>
      </c>
      <c r="O129" s="255"/>
      <c r="P129" s="255"/>
      <c r="Q129" s="255"/>
      <c r="R129" s="20"/>
      <c r="S129" s="101"/>
      <c r="T129" s="102" t="s">
        <v>37</v>
      </c>
      <c r="W129" s="103">
        <v>0.00015</v>
      </c>
      <c r="X129" s="103">
        <f>$W$129*$K$129</f>
        <v>0.012435</v>
      </c>
      <c r="Y129" s="103">
        <v>0</v>
      </c>
      <c r="Z129" s="104">
        <f>$Y$129*$K$129</f>
        <v>0</v>
      </c>
      <c r="AQ129" s="71" t="s">
        <v>225</v>
      </c>
      <c r="AS129" s="71" t="s">
        <v>121</v>
      </c>
      <c r="AT129" s="71" t="s">
        <v>76</v>
      </c>
      <c r="AX129" s="71" t="s">
        <v>120</v>
      </c>
      <c r="BD129" s="105">
        <f>IF($T$129="základní",$N$129,0)</f>
        <v>0</v>
      </c>
      <c r="BE129" s="105">
        <f>IF($T$129="snížená",$N$129,0)</f>
        <v>0</v>
      </c>
      <c r="BF129" s="105">
        <f>IF($T$129="zákl. přenesená",$N$129,0)</f>
        <v>0</v>
      </c>
      <c r="BG129" s="105">
        <f>IF($T$129="sníž. přenesená",$N$129,0)</f>
        <v>0</v>
      </c>
      <c r="BH129" s="105">
        <f>IF($T$129="nulová",$N$129,0)</f>
        <v>0</v>
      </c>
      <c r="BI129" s="71" t="s">
        <v>17</v>
      </c>
      <c r="BJ129" s="105">
        <f>ROUND($L$129*$K$129,2)</f>
        <v>0</v>
      </c>
      <c r="BK129" s="71" t="s">
        <v>225</v>
      </c>
      <c r="BL129" s="71" t="s">
        <v>385</v>
      </c>
    </row>
    <row r="130" spans="2:50" s="6" customFormat="1" ht="15.75" customHeight="1">
      <c r="B130" s="110"/>
      <c r="E130" s="111"/>
      <c r="F130" s="271" t="s">
        <v>386</v>
      </c>
      <c r="G130" s="272"/>
      <c r="H130" s="272"/>
      <c r="I130" s="272"/>
      <c r="K130" s="113">
        <v>48.6</v>
      </c>
      <c r="R130" s="110"/>
      <c r="S130" s="114"/>
      <c r="Z130" s="115"/>
      <c r="AS130" s="112" t="s">
        <v>149</v>
      </c>
      <c r="AT130" s="112" t="s">
        <v>76</v>
      </c>
      <c r="AU130" s="112" t="s">
        <v>76</v>
      </c>
      <c r="AV130" s="112" t="s">
        <v>101</v>
      </c>
      <c r="AW130" s="112" t="s">
        <v>67</v>
      </c>
      <c r="AX130" s="112" t="s">
        <v>120</v>
      </c>
    </row>
    <row r="131" spans="2:50" s="6" customFormat="1" ht="15.75" customHeight="1">
      <c r="B131" s="110"/>
      <c r="E131" s="112"/>
      <c r="F131" s="271" t="s">
        <v>387</v>
      </c>
      <c r="G131" s="272"/>
      <c r="H131" s="272"/>
      <c r="I131" s="272"/>
      <c r="K131" s="113">
        <v>8.6</v>
      </c>
      <c r="R131" s="110"/>
      <c r="S131" s="114"/>
      <c r="Z131" s="115"/>
      <c r="AS131" s="112" t="s">
        <v>149</v>
      </c>
      <c r="AT131" s="112" t="s">
        <v>76</v>
      </c>
      <c r="AU131" s="112" t="s">
        <v>76</v>
      </c>
      <c r="AV131" s="112" t="s">
        <v>101</v>
      </c>
      <c r="AW131" s="112" t="s">
        <v>67</v>
      </c>
      <c r="AX131" s="112" t="s">
        <v>120</v>
      </c>
    </row>
    <row r="132" spans="2:50" s="6" customFormat="1" ht="15.75" customHeight="1">
      <c r="B132" s="110"/>
      <c r="E132" s="112"/>
      <c r="F132" s="271" t="s">
        <v>388</v>
      </c>
      <c r="G132" s="272"/>
      <c r="H132" s="272"/>
      <c r="I132" s="272"/>
      <c r="K132" s="113">
        <v>9.2</v>
      </c>
      <c r="R132" s="110"/>
      <c r="S132" s="114"/>
      <c r="Z132" s="115"/>
      <c r="AS132" s="112" t="s">
        <v>149</v>
      </c>
      <c r="AT132" s="112" t="s">
        <v>76</v>
      </c>
      <c r="AU132" s="112" t="s">
        <v>76</v>
      </c>
      <c r="AV132" s="112" t="s">
        <v>101</v>
      </c>
      <c r="AW132" s="112" t="s">
        <v>67</v>
      </c>
      <c r="AX132" s="112" t="s">
        <v>120</v>
      </c>
    </row>
    <row r="133" spans="2:50" s="6" customFormat="1" ht="15.75" customHeight="1">
      <c r="B133" s="110"/>
      <c r="E133" s="112"/>
      <c r="F133" s="271" t="s">
        <v>389</v>
      </c>
      <c r="G133" s="272"/>
      <c r="H133" s="272"/>
      <c r="I133" s="272"/>
      <c r="K133" s="113">
        <v>16.5</v>
      </c>
      <c r="R133" s="110"/>
      <c r="S133" s="114"/>
      <c r="Z133" s="115"/>
      <c r="AS133" s="112" t="s">
        <v>149</v>
      </c>
      <c r="AT133" s="112" t="s">
        <v>76</v>
      </c>
      <c r="AU133" s="112" t="s">
        <v>76</v>
      </c>
      <c r="AV133" s="112" t="s">
        <v>101</v>
      </c>
      <c r="AW133" s="112" t="s">
        <v>67</v>
      </c>
      <c r="AX133" s="112" t="s">
        <v>120</v>
      </c>
    </row>
    <row r="134" spans="2:50" s="6" customFormat="1" ht="15.75" customHeight="1">
      <c r="B134" s="116"/>
      <c r="E134" s="117"/>
      <c r="F134" s="273" t="s">
        <v>152</v>
      </c>
      <c r="G134" s="274"/>
      <c r="H134" s="274"/>
      <c r="I134" s="274"/>
      <c r="K134" s="118">
        <v>82.9</v>
      </c>
      <c r="R134" s="116"/>
      <c r="S134" s="119"/>
      <c r="Z134" s="120"/>
      <c r="AS134" s="117" t="s">
        <v>149</v>
      </c>
      <c r="AT134" s="117" t="s">
        <v>76</v>
      </c>
      <c r="AU134" s="117" t="s">
        <v>146</v>
      </c>
      <c r="AV134" s="117" t="s">
        <v>101</v>
      </c>
      <c r="AW134" s="117" t="s">
        <v>17</v>
      </c>
      <c r="AX134" s="117" t="s">
        <v>120</v>
      </c>
    </row>
    <row r="135" spans="2:64" s="6" customFormat="1" ht="15.75" customHeight="1">
      <c r="B135" s="20"/>
      <c r="C135" s="97" t="s">
        <v>8</v>
      </c>
      <c r="D135" s="97" t="s">
        <v>121</v>
      </c>
      <c r="E135" s="98" t="s">
        <v>390</v>
      </c>
      <c r="F135" s="254" t="s">
        <v>391</v>
      </c>
      <c r="G135" s="255"/>
      <c r="H135" s="255"/>
      <c r="I135" s="255"/>
      <c r="J135" s="99" t="s">
        <v>145</v>
      </c>
      <c r="K135" s="100">
        <v>27.66</v>
      </c>
      <c r="L135" s="256"/>
      <c r="M135" s="255"/>
      <c r="N135" s="257">
        <f>ROUND($L$135*$K$135,2)</f>
        <v>0</v>
      </c>
      <c r="O135" s="255"/>
      <c r="P135" s="255"/>
      <c r="Q135" s="255"/>
      <c r="R135" s="20"/>
      <c r="S135" s="101"/>
      <c r="T135" s="102" t="s">
        <v>37</v>
      </c>
      <c r="W135" s="103">
        <v>0.00015</v>
      </c>
      <c r="X135" s="103">
        <f>$W$135*$K$135</f>
        <v>0.004149</v>
      </c>
      <c r="Y135" s="103">
        <v>0</v>
      </c>
      <c r="Z135" s="104">
        <f>$Y$135*$K$135</f>
        <v>0</v>
      </c>
      <c r="AQ135" s="71" t="s">
        <v>225</v>
      </c>
      <c r="AS135" s="71" t="s">
        <v>121</v>
      </c>
      <c r="AT135" s="71" t="s">
        <v>76</v>
      </c>
      <c r="AX135" s="6" t="s">
        <v>120</v>
      </c>
      <c r="BD135" s="105">
        <f>IF($T$135="základní",$N$135,0)</f>
        <v>0</v>
      </c>
      <c r="BE135" s="105">
        <f>IF($T$135="snížená",$N$135,0)</f>
        <v>0</v>
      </c>
      <c r="BF135" s="105">
        <f>IF($T$135="zákl. přenesená",$N$135,0)</f>
        <v>0</v>
      </c>
      <c r="BG135" s="105">
        <f>IF($T$135="sníž. přenesená",$N$135,0)</f>
        <v>0</v>
      </c>
      <c r="BH135" s="105">
        <f>IF($T$135="nulová",$N$135,0)</f>
        <v>0</v>
      </c>
      <c r="BI135" s="71" t="s">
        <v>17</v>
      </c>
      <c r="BJ135" s="105">
        <f>ROUND($L$135*$K$135,2)</f>
        <v>0</v>
      </c>
      <c r="BK135" s="71" t="s">
        <v>225</v>
      </c>
      <c r="BL135" s="71" t="s">
        <v>392</v>
      </c>
    </row>
    <row r="136" spans="2:50" s="6" customFormat="1" ht="15.75" customHeight="1">
      <c r="B136" s="110"/>
      <c r="E136" s="111"/>
      <c r="F136" s="271" t="s">
        <v>393</v>
      </c>
      <c r="G136" s="272"/>
      <c r="H136" s="272"/>
      <c r="I136" s="272"/>
      <c r="K136" s="113">
        <v>12.06</v>
      </c>
      <c r="R136" s="110"/>
      <c r="S136" s="114"/>
      <c r="Z136" s="115"/>
      <c r="AS136" s="112" t="s">
        <v>149</v>
      </c>
      <c r="AT136" s="112" t="s">
        <v>76</v>
      </c>
      <c r="AU136" s="112" t="s">
        <v>76</v>
      </c>
      <c r="AV136" s="112" t="s">
        <v>101</v>
      </c>
      <c r="AW136" s="112" t="s">
        <v>67</v>
      </c>
      <c r="AX136" s="112" t="s">
        <v>120</v>
      </c>
    </row>
    <row r="137" spans="2:50" s="6" customFormat="1" ht="15.75" customHeight="1">
      <c r="B137" s="110"/>
      <c r="E137" s="112"/>
      <c r="F137" s="271" t="s">
        <v>150</v>
      </c>
      <c r="G137" s="272"/>
      <c r="H137" s="272"/>
      <c r="I137" s="272"/>
      <c r="K137" s="113">
        <v>9.6</v>
      </c>
      <c r="R137" s="110"/>
      <c r="S137" s="114"/>
      <c r="Z137" s="115"/>
      <c r="AS137" s="112" t="s">
        <v>149</v>
      </c>
      <c r="AT137" s="112" t="s">
        <v>76</v>
      </c>
      <c r="AU137" s="112" t="s">
        <v>76</v>
      </c>
      <c r="AV137" s="112" t="s">
        <v>101</v>
      </c>
      <c r="AW137" s="112" t="s">
        <v>67</v>
      </c>
      <c r="AX137" s="112" t="s">
        <v>120</v>
      </c>
    </row>
    <row r="138" spans="2:50" s="6" customFormat="1" ht="15.75" customHeight="1">
      <c r="B138" s="110"/>
      <c r="E138" s="112"/>
      <c r="F138" s="271" t="s">
        <v>394</v>
      </c>
      <c r="G138" s="272"/>
      <c r="H138" s="272"/>
      <c r="I138" s="272"/>
      <c r="K138" s="113">
        <v>6</v>
      </c>
      <c r="R138" s="110"/>
      <c r="S138" s="114"/>
      <c r="Z138" s="115"/>
      <c r="AS138" s="112" t="s">
        <v>149</v>
      </c>
      <c r="AT138" s="112" t="s">
        <v>76</v>
      </c>
      <c r="AU138" s="112" t="s">
        <v>76</v>
      </c>
      <c r="AV138" s="112" t="s">
        <v>101</v>
      </c>
      <c r="AW138" s="112" t="s">
        <v>67</v>
      </c>
      <c r="AX138" s="112" t="s">
        <v>120</v>
      </c>
    </row>
    <row r="139" spans="2:50" s="6" customFormat="1" ht="15.75" customHeight="1">
      <c r="B139" s="116"/>
      <c r="E139" s="117"/>
      <c r="F139" s="273" t="s">
        <v>152</v>
      </c>
      <c r="G139" s="274"/>
      <c r="H139" s="274"/>
      <c r="I139" s="274"/>
      <c r="K139" s="118">
        <v>27.66</v>
      </c>
      <c r="R139" s="116"/>
      <c r="S139" s="119"/>
      <c r="Z139" s="120"/>
      <c r="AS139" s="117" t="s">
        <v>149</v>
      </c>
      <c r="AT139" s="117" t="s">
        <v>76</v>
      </c>
      <c r="AU139" s="117" t="s">
        <v>146</v>
      </c>
      <c r="AV139" s="117" t="s">
        <v>101</v>
      </c>
      <c r="AW139" s="117" t="s">
        <v>17</v>
      </c>
      <c r="AX139" s="117" t="s">
        <v>120</v>
      </c>
    </row>
    <row r="140" spans="2:64" s="6" customFormat="1" ht="27" customHeight="1">
      <c r="B140" s="20"/>
      <c r="C140" s="97" t="s">
        <v>254</v>
      </c>
      <c r="D140" s="97" t="s">
        <v>121</v>
      </c>
      <c r="E140" s="98" t="s">
        <v>395</v>
      </c>
      <c r="F140" s="254" t="s">
        <v>396</v>
      </c>
      <c r="G140" s="255"/>
      <c r="H140" s="255"/>
      <c r="I140" s="255"/>
      <c r="J140" s="99" t="s">
        <v>156</v>
      </c>
      <c r="K140" s="100">
        <v>1</v>
      </c>
      <c r="L140" s="256"/>
      <c r="M140" s="255"/>
      <c r="N140" s="257">
        <f>ROUND($L$140*$K$140,2)</f>
        <v>0</v>
      </c>
      <c r="O140" s="255"/>
      <c r="P140" s="255"/>
      <c r="Q140" s="255"/>
      <c r="R140" s="20"/>
      <c r="S140" s="101"/>
      <c r="T140" s="102" t="s">
        <v>37</v>
      </c>
      <c r="W140" s="103">
        <v>0.00015</v>
      </c>
      <c r="X140" s="103">
        <f>$W$140*$K$140</f>
        <v>0.00015</v>
      </c>
      <c r="Y140" s="103">
        <v>0</v>
      </c>
      <c r="Z140" s="104">
        <f>$Y$140*$K$140</f>
        <v>0</v>
      </c>
      <c r="AQ140" s="71" t="s">
        <v>225</v>
      </c>
      <c r="AS140" s="71" t="s">
        <v>121</v>
      </c>
      <c r="AT140" s="71" t="s">
        <v>76</v>
      </c>
      <c r="AX140" s="6" t="s">
        <v>120</v>
      </c>
      <c r="BD140" s="105">
        <f>IF($T$140="základní",$N$140,0)</f>
        <v>0</v>
      </c>
      <c r="BE140" s="105">
        <f>IF($T$140="snížená",$N$140,0)</f>
        <v>0</v>
      </c>
      <c r="BF140" s="105">
        <f>IF($T$140="zákl. přenesená",$N$140,0)</f>
        <v>0</v>
      </c>
      <c r="BG140" s="105">
        <f>IF($T$140="sníž. přenesená",$N$140,0)</f>
        <v>0</v>
      </c>
      <c r="BH140" s="105">
        <f>IF($T$140="nulová",$N$140,0)</f>
        <v>0</v>
      </c>
      <c r="BI140" s="71" t="s">
        <v>17</v>
      </c>
      <c r="BJ140" s="105">
        <f>ROUND($L$140*$K$140,2)</f>
        <v>0</v>
      </c>
      <c r="BK140" s="71" t="s">
        <v>225</v>
      </c>
      <c r="BL140" s="71" t="s">
        <v>397</v>
      </c>
    </row>
    <row r="141" spans="2:64" s="6" customFormat="1" ht="27" customHeight="1">
      <c r="B141" s="20"/>
      <c r="C141" s="99" t="s">
        <v>238</v>
      </c>
      <c r="D141" s="99" t="s">
        <v>121</v>
      </c>
      <c r="E141" s="98" t="s">
        <v>398</v>
      </c>
      <c r="F141" s="254" t="s">
        <v>399</v>
      </c>
      <c r="G141" s="255"/>
      <c r="H141" s="255"/>
      <c r="I141" s="255"/>
      <c r="J141" s="99" t="s">
        <v>364</v>
      </c>
      <c r="K141" s="129"/>
      <c r="L141" s="256"/>
      <c r="M141" s="255"/>
      <c r="N141" s="257">
        <f>ROUND($L$141*$K$141,2)</f>
        <v>0</v>
      </c>
      <c r="O141" s="255"/>
      <c r="P141" s="255"/>
      <c r="Q141" s="255"/>
      <c r="R141" s="20"/>
      <c r="S141" s="101"/>
      <c r="T141" s="102" t="s">
        <v>37</v>
      </c>
      <c r="W141" s="103">
        <v>0</v>
      </c>
      <c r="X141" s="103">
        <f>$W$141*$K$141</f>
        <v>0</v>
      </c>
      <c r="Y141" s="103">
        <v>0</v>
      </c>
      <c r="Z141" s="104">
        <f>$Y$141*$K$141</f>
        <v>0</v>
      </c>
      <c r="AQ141" s="71" t="s">
        <v>225</v>
      </c>
      <c r="AS141" s="71" t="s">
        <v>121</v>
      </c>
      <c r="AT141" s="71" t="s">
        <v>76</v>
      </c>
      <c r="AX141" s="71" t="s">
        <v>120</v>
      </c>
      <c r="BD141" s="105">
        <f>IF($T$141="základní",$N$141,0)</f>
        <v>0</v>
      </c>
      <c r="BE141" s="105">
        <f>IF($T$141="snížená",$N$141,0)</f>
        <v>0</v>
      </c>
      <c r="BF141" s="105">
        <f>IF($T$141="zákl. přenesená",$N$141,0)</f>
        <v>0</v>
      </c>
      <c r="BG141" s="105">
        <f>IF($T$141="sníž. přenesená",$N$141,0)</f>
        <v>0</v>
      </c>
      <c r="BH141" s="105">
        <f>IF($T$141="nulová",$N$141,0)</f>
        <v>0</v>
      </c>
      <c r="BI141" s="71" t="s">
        <v>17</v>
      </c>
      <c r="BJ141" s="105">
        <f>ROUND($L$141*$K$141,2)</f>
        <v>0</v>
      </c>
      <c r="BK141" s="71" t="s">
        <v>225</v>
      </c>
      <c r="BL141" s="71" t="s">
        <v>400</v>
      </c>
    </row>
    <row r="142" spans="2:62" s="88" customFormat="1" ht="30.75" customHeight="1">
      <c r="B142" s="89"/>
      <c r="D142" s="96" t="s">
        <v>304</v>
      </c>
      <c r="N142" s="251">
        <f>$BJ$142</f>
        <v>0</v>
      </c>
      <c r="O142" s="252"/>
      <c r="P142" s="252"/>
      <c r="Q142" s="252"/>
      <c r="R142" s="89"/>
      <c r="S142" s="92"/>
      <c r="V142" s="93">
        <f>SUM($V$143:$V$159)</f>
        <v>0</v>
      </c>
      <c r="X142" s="93">
        <f>SUM($X$143:$X$159)</f>
        <v>1.56292034</v>
      </c>
      <c r="Z142" s="94">
        <f>SUM($Z$143:$Z$159)</f>
        <v>0</v>
      </c>
      <c r="AQ142" s="91" t="s">
        <v>76</v>
      </c>
      <c r="AS142" s="91" t="s">
        <v>66</v>
      </c>
      <c r="AT142" s="91" t="s">
        <v>17</v>
      </c>
      <c r="AX142" s="91" t="s">
        <v>120</v>
      </c>
      <c r="BJ142" s="95">
        <f>SUM($BJ$143:$BJ$159)</f>
        <v>0</v>
      </c>
    </row>
    <row r="143" spans="2:64" s="6" customFormat="1" ht="27" customHeight="1">
      <c r="B143" s="20"/>
      <c r="C143" s="99" t="s">
        <v>183</v>
      </c>
      <c r="D143" s="99" t="s">
        <v>121</v>
      </c>
      <c r="E143" s="98" t="s">
        <v>401</v>
      </c>
      <c r="F143" s="254" t="s">
        <v>402</v>
      </c>
      <c r="G143" s="255"/>
      <c r="H143" s="255"/>
      <c r="I143" s="255"/>
      <c r="J143" s="99" t="s">
        <v>175</v>
      </c>
      <c r="K143" s="100">
        <v>90.082</v>
      </c>
      <c r="L143" s="256"/>
      <c r="M143" s="255"/>
      <c r="N143" s="257">
        <f>ROUND($L$143*$K$143,2)</f>
        <v>0</v>
      </c>
      <c r="O143" s="255"/>
      <c r="P143" s="255"/>
      <c r="Q143" s="255"/>
      <c r="R143" s="20"/>
      <c r="S143" s="101"/>
      <c r="T143" s="102" t="s">
        <v>37</v>
      </c>
      <c r="W143" s="103">
        <v>0.00437</v>
      </c>
      <c r="X143" s="103">
        <f>$W$143*$K$143</f>
        <v>0.39365833999999994</v>
      </c>
      <c r="Y143" s="103">
        <v>0</v>
      </c>
      <c r="Z143" s="104">
        <f>$Y$143*$K$143</f>
        <v>0</v>
      </c>
      <c r="AQ143" s="71" t="s">
        <v>225</v>
      </c>
      <c r="AS143" s="71" t="s">
        <v>121</v>
      </c>
      <c r="AT143" s="71" t="s">
        <v>76</v>
      </c>
      <c r="AX143" s="71" t="s">
        <v>120</v>
      </c>
      <c r="BD143" s="105">
        <f>IF($T$143="základní",$N$143,0)</f>
        <v>0</v>
      </c>
      <c r="BE143" s="105">
        <f>IF($T$143="snížená",$N$143,0)</f>
        <v>0</v>
      </c>
      <c r="BF143" s="105">
        <f>IF($T$143="zákl. přenesená",$N$143,0)</f>
        <v>0</v>
      </c>
      <c r="BG143" s="105">
        <f>IF($T$143="sníž. přenesená",$N$143,0)</f>
        <v>0</v>
      </c>
      <c r="BH143" s="105">
        <f>IF($T$143="nulová",$N$143,0)</f>
        <v>0</v>
      </c>
      <c r="BI143" s="71" t="s">
        <v>17</v>
      </c>
      <c r="BJ143" s="105">
        <f>ROUND($L$143*$K$143,2)</f>
        <v>0</v>
      </c>
      <c r="BK143" s="71" t="s">
        <v>225</v>
      </c>
      <c r="BL143" s="71" t="s">
        <v>403</v>
      </c>
    </row>
    <row r="144" spans="2:50" s="6" customFormat="1" ht="15.75" customHeight="1">
      <c r="B144" s="121"/>
      <c r="E144" s="122"/>
      <c r="F144" s="275" t="s">
        <v>196</v>
      </c>
      <c r="G144" s="276"/>
      <c r="H144" s="276"/>
      <c r="I144" s="276"/>
      <c r="K144" s="123"/>
      <c r="R144" s="121"/>
      <c r="S144" s="124"/>
      <c r="Z144" s="125"/>
      <c r="AS144" s="123" t="s">
        <v>149</v>
      </c>
      <c r="AT144" s="123" t="s">
        <v>76</v>
      </c>
      <c r="AU144" s="123" t="s">
        <v>17</v>
      </c>
      <c r="AV144" s="123" t="s">
        <v>101</v>
      </c>
      <c r="AW144" s="123" t="s">
        <v>67</v>
      </c>
      <c r="AX144" s="123" t="s">
        <v>120</v>
      </c>
    </row>
    <row r="145" spans="2:50" s="6" customFormat="1" ht="15.75" customHeight="1">
      <c r="B145" s="110"/>
      <c r="E145" s="112"/>
      <c r="F145" s="271" t="s">
        <v>404</v>
      </c>
      <c r="G145" s="272"/>
      <c r="H145" s="272"/>
      <c r="I145" s="272"/>
      <c r="K145" s="113">
        <v>88.6</v>
      </c>
      <c r="R145" s="110"/>
      <c r="S145" s="114"/>
      <c r="Z145" s="115"/>
      <c r="AS145" s="112" t="s">
        <v>149</v>
      </c>
      <c r="AT145" s="112" t="s">
        <v>76</v>
      </c>
      <c r="AU145" s="112" t="s">
        <v>76</v>
      </c>
      <c r="AV145" s="112" t="s">
        <v>101</v>
      </c>
      <c r="AW145" s="112" t="s">
        <v>67</v>
      </c>
      <c r="AX145" s="112" t="s">
        <v>120</v>
      </c>
    </row>
    <row r="146" spans="2:50" s="6" customFormat="1" ht="15.75" customHeight="1">
      <c r="B146" s="121"/>
      <c r="E146" s="123"/>
      <c r="F146" s="275" t="s">
        <v>405</v>
      </c>
      <c r="G146" s="276"/>
      <c r="H146" s="276"/>
      <c r="I146" s="276"/>
      <c r="K146" s="123"/>
      <c r="R146" s="121"/>
      <c r="S146" s="124"/>
      <c r="Z146" s="125"/>
      <c r="AS146" s="123" t="s">
        <v>149</v>
      </c>
      <c r="AT146" s="123" t="s">
        <v>76</v>
      </c>
      <c r="AU146" s="123" t="s">
        <v>17</v>
      </c>
      <c r="AV146" s="123" t="s">
        <v>101</v>
      </c>
      <c r="AW146" s="123" t="s">
        <v>67</v>
      </c>
      <c r="AX146" s="123" t="s">
        <v>120</v>
      </c>
    </row>
    <row r="147" spans="2:50" s="6" customFormat="1" ht="15.75" customHeight="1">
      <c r="B147" s="110"/>
      <c r="E147" s="112"/>
      <c r="F147" s="271" t="s">
        <v>406</v>
      </c>
      <c r="G147" s="272"/>
      <c r="H147" s="272"/>
      <c r="I147" s="272"/>
      <c r="K147" s="113">
        <v>-2.918</v>
      </c>
      <c r="R147" s="110"/>
      <c r="S147" s="114"/>
      <c r="Z147" s="115"/>
      <c r="AS147" s="112" t="s">
        <v>149</v>
      </c>
      <c r="AT147" s="112" t="s">
        <v>76</v>
      </c>
      <c r="AU147" s="112" t="s">
        <v>76</v>
      </c>
      <c r="AV147" s="112" t="s">
        <v>101</v>
      </c>
      <c r="AW147" s="112" t="s">
        <v>67</v>
      </c>
      <c r="AX147" s="112" t="s">
        <v>120</v>
      </c>
    </row>
    <row r="148" spans="2:50" s="6" customFormat="1" ht="15.75" customHeight="1">
      <c r="B148" s="110"/>
      <c r="E148" s="112"/>
      <c r="F148" s="271" t="s">
        <v>407</v>
      </c>
      <c r="G148" s="272"/>
      <c r="H148" s="272"/>
      <c r="I148" s="272"/>
      <c r="K148" s="113">
        <v>-1.6</v>
      </c>
      <c r="R148" s="110"/>
      <c r="S148" s="114"/>
      <c r="Z148" s="115"/>
      <c r="AS148" s="112" t="s">
        <v>149</v>
      </c>
      <c r="AT148" s="112" t="s">
        <v>76</v>
      </c>
      <c r="AU148" s="112" t="s">
        <v>76</v>
      </c>
      <c r="AV148" s="112" t="s">
        <v>101</v>
      </c>
      <c r="AW148" s="112" t="s">
        <v>67</v>
      </c>
      <c r="AX148" s="112" t="s">
        <v>120</v>
      </c>
    </row>
    <row r="149" spans="2:50" s="6" customFormat="1" ht="15.75" customHeight="1">
      <c r="B149" s="110"/>
      <c r="E149" s="112"/>
      <c r="F149" s="271" t="s">
        <v>408</v>
      </c>
      <c r="G149" s="272"/>
      <c r="H149" s="272"/>
      <c r="I149" s="272"/>
      <c r="K149" s="113">
        <v>-1.08</v>
      </c>
      <c r="R149" s="110"/>
      <c r="S149" s="114"/>
      <c r="Z149" s="115"/>
      <c r="AS149" s="112" t="s">
        <v>149</v>
      </c>
      <c r="AT149" s="112" t="s">
        <v>76</v>
      </c>
      <c r="AU149" s="112" t="s">
        <v>76</v>
      </c>
      <c r="AV149" s="112" t="s">
        <v>101</v>
      </c>
      <c r="AW149" s="112" t="s">
        <v>67</v>
      </c>
      <c r="AX149" s="112" t="s">
        <v>120</v>
      </c>
    </row>
    <row r="150" spans="2:50" s="6" customFormat="1" ht="15.75" customHeight="1">
      <c r="B150" s="121"/>
      <c r="E150" s="123"/>
      <c r="F150" s="275" t="s">
        <v>409</v>
      </c>
      <c r="G150" s="276"/>
      <c r="H150" s="276"/>
      <c r="I150" s="276"/>
      <c r="K150" s="123"/>
      <c r="R150" s="121"/>
      <c r="S150" s="124"/>
      <c r="Z150" s="125"/>
      <c r="AS150" s="123" t="s">
        <v>149</v>
      </c>
      <c r="AT150" s="123" t="s">
        <v>76</v>
      </c>
      <c r="AU150" s="123" t="s">
        <v>17</v>
      </c>
      <c r="AV150" s="123" t="s">
        <v>101</v>
      </c>
      <c r="AW150" s="123" t="s">
        <v>67</v>
      </c>
      <c r="AX150" s="123" t="s">
        <v>120</v>
      </c>
    </row>
    <row r="151" spans="2:50" s="6" customFormat="1" ht="15.75" customHeight="1">
      <c r="B151" s="110"/>
      <c r="E151" s="112"/>
      <c r="F151" s="271" t="s">
        <v>410</v>
      </c>
      <c r="G151" s="272"/>
      <c r="H151" s="272"/>
      <c r="I151" s="272"/>
      <c r="K151" s="113">
        <v>0.58</v>
      </c>
      <c r="R151" s="110"/>
      <c r="S151" s="114"/>
      <c r="Z151" s="115"/>
      <c r="AS151" s="112" t="s">
        <v>149</v>
      </c>
      <c r="AT151" s="112" t="s">
        <v>76</v>
      </c>
      <c r="AU151" s="112" t="s">
        <v>76</v>
      </c>
      <c r="AV151" s="112" t="s">
        <v>101</v>
      </c>
      <c r="AW151" s="112" t="s">
        <v>67</v>
      </c>
      <c r="AX151" s="112" t="s">
        <v>120</v>
      </c>
    </row>
    <row r="152" spans="2:50" s="6" customFormat="1" ht="15.75" customHeight="1">
      <c r="B152" s="130"/>
      <c r="E152" s="131"/>
      <c r="F152" s="282" t="s">
        <v>411</v>
      </c>
      <c r="G152" s="283"/>
      <c r="H152" s="283"/>
      <c r="I152" s="283"/>
      <c r="K152" s="132">
        <v>83.582</v>
      </c>
      <c r="R152" s="130"/>
      <c r="S152" s="133"/>
      <c r="Z152" s="134"/>
      <c r="AS152" s="131" t="s">
        <v>149</v>
      </c>
      <c r="AT152" s="131" t="s">
        <v>76</v>
      </c>
      <c r="AU152" s="131" t="s">
        <v>127</v>
      </c>
      <c r="AV152" s="131" t="s">
        <v>101</v>
      </c>
      <c r="AW152" s="131" t="s">
        <v>67</v>
      </c>
      <c r="AX152" s="131" t="s">
        <v>120</v>
      </c>
    </row>
    <row r="153" spans="2:50" s="6" customFormat="1" ht="15.75" customHeight="1">
      <c r="B153" s="121"/>
      <c r="E153" s="123"/>
      <c r="F153" s="275" t="s">
        <v>200</v>
      </c>
      <c r="G153" s="276"/>
      <c r="H153" s="276"/>
      <c r="I153" s="276"/>
      <c r="K153" s="123"/>
      <c r="R153" s="121"/>
      <c r="S153" s="124"/>
      <c r="Z153" s="125"/>
      <c r="AS153" s="123" t="s">
        <v>149</v>
      </c>
      <c r="AT153" s="123" t="s">
        <v>76</v>
      </c>
      <c r="AU153" s="123" t="s">
        <v>17</v>
      </c>
      <c r="AV153" s="123" t="s">
        <v>101</v>
      </c>
      <c r="AW153" s="123" t="s">
        <v>67</v>
      </c>
      <c r="AX153" s="123" t="s">
        <v>120</v>
      </c>
    </row>
    <row r="154" spans="2:50" s="6" customFormat="1" ht="15.75" customHeight="1">
      <c r="B154" s="110"/>
      <c r="E154" s="112"/>
      <c r="F154" s="271" t="s">
        <v>296</v>
      </c>
      <c r="G154" s="272"/>
      <c r="H154" s="272"/>
      <c r="I154" s="272"/>
      <c r="K154" s="113">
        <v>6.5</v>
      </c>
      <c r="R154" s="110"/>
      <c r="S154" s="114"/>
      <c r="Z154" s="115"/>
      <c r="AS154" s="112" t="s">
        <v>149</v>
      </c>
      <c r="AT154" s="112" t="s">
        <v>76</v>
      </c>
      <c r="AU154" s="112" t="s">
        <v>76</v>
      </c>
      <c r="AV154" s="112" t="s">
        <v>101</v>
      </c>
      <c r="AW154" s="112" t="s">
        <v>67</v>
      </c>
      <c r="AX154" s="112" t="s">
        <v>120</v>
      </c>
    </row>
    <row r="155" spans="2:50" s="6" customFormat="1" ht="15.75" customHeight="1">
      <c r="B155" s="130"/>
      <c r="E155" s="131"/>
      <c r="F155" s="282" t="s">
        <v>411</v>
      </c>
      <c r="G155" s="283"/>
      <c r="H155" s="283"/>
      <c r="I155" s="283"/>
      <c r="K155" s="132">
        <v>6.5</v>
      </c>
      <c r="R155" s="130"/>
      <c r="S155" s="133"/>
      <c r="Z155" s="134"/>
      <c r="AS155" s="131" t="s">
        <v>149</v>
      </c>
      <c r="AT155" s="131" t="s">
        <v>76</v>
      </c>
      <c r="AU155" s="131" t="s">
        <v>127</v>
      </c>
      <c r="AV155" s="131" t="s">
        <v>101</v>
      </c>
      <c r="AW155" s="131" t="s">
        <v>67</v>
      </c>
      <c r="AX155" s="131" t="s">
        <v>120</v>
      </c>
    </row>
    <row r="156" spans="2:50" s="6" customFormat="1" ht="15.75" customHeight="1">
      <c r="B156" s="116"/>
      <c r="E156" s="117"/>
      <c r="F156" s="273" t="s">
        <v>152</v>
      </c>
      <c r="G156" s="274"/>
      <c r="H156" s="274"/>
      <c r="I156" s="274"/>
      <c r="K156" s="118">
        <v>90.082</v>
      </c>
      <c r="R156" s="116"/>
      <c r="S156" s="119"/>
      <c r="Z156" s="120"/>
      <c r="AS156" s="117" t="s">
        <v>149</v>
      </c>
      <c r="AT156" s="117" t="s">
        <v>76</v>
      </c>
      <c r="AU156" s="117" t="s">
        <v>146</v>
      </c>
      <c r="AV156" s="117" t="s">
        <v>101</v>
      </c>
      <c r="AW156" s="117" t="s">
        <v>17</v>
      </c>
      <c r="AX156" s="117" t="s">
        <v>120</v>
      </c>
    </row>
    <row r="157" spans="2:64" s="6" customFormat="1" ht="15.75" customHeight="1">
      <c r="B157" s="20"/>
      <c r="C157" s="135" t="s">
        <v>262</v>
      </c>
      <c r="D157" s="135" t="s">
        <v>412</v>
      </c>
      <c r="E157" s="136" t="s">
        <v>413</v>
      </c>
      <c r="F157" s="279" t="s">
        <v>414</v>
      </c>
      <c r="G157" s="280"/>
      <c r="H157" s="280"/>
      <c r="I157" s="280"/>
      <c r="J157" s="137" t="s">
        <v>175</v>
      </c>
      <c r="K157" s="138">
        <v>99.09</v>
      </c>
      <c r="L157" s="281"/>
      <c r="M157" s="280"/>
      <c r="N157" s="278">
        <f>ROUND($L$157*$K$157,2)</f>
        <v>0</v>
      </c>
      <c r="O157" s="255"/>
      <c r="P157" s="255"/>
      <c r="Q157" s="255"/>
      <c r="R157" s="20"/>
      <c r="S157" s="101"/>
      <c r="T157" s="102" t="s">
        <v>37</v>
      </c>
      <c r="W157" s="103">
        <v>0.0118</v>
      </c>
      <c r="X157" s="103">
        <f>$W$157*$K$157</f>
        <v>1.169262</v>
      </c>
      <c r="Y157" s="103">
        <v>0</v>
      </c>
      <c r="Z157" s="104">
        <f>$Y$157*$K$157</f>
        <v>0</v>
      </c>
      <c r="AQ157" s="71" t="s">
        <v>242</v>
      </c>
      <c r="AS157" s="71" t="s">
        <v>412</v>
      </c>
      <c r="AT157" s="71" t="s">
        <v>76</v>
      </c>
      <c r="AX157" s="6" t="s">
        <v>120</v>
      </c>
      <c r="BD157" s="105">
        <f>IF($T$157="základní",$N$157,0)</f>
        <v>0</v>
      </c>
      <c r="BE157" s="105">
        <f>IF($T$157="snížená",$N$157,0)</f>
        <v>0</v>
      </c>
      <c r="BF157" s="105">
        <f>IF($T$157="zákl. přenesená",$N$157,0)</f>
        <v>0</v>
      </c>
      <c r="BG157" s="105">
        <f>IF($T$157="sníž. přenesená",$N$157,0)</f>
        <v>0</v>
      </c>
      <c r="BH157" s="105">
        <f>IF($T$157="nulová",$N$157,0)</f>
        <v>0</v>
      </c>
      <c r="BI157" s="71" t="s">
        <v>17</v>
      </c>
      <c r="BJ157" s="105">
        <f>ROUND($L$157*$K$157,2)</f>
        <v>0</v>
      </c>
      <c r="BK157" s="71" t="s">
        <v>225</v>
      </c>
      <c r="BL157" s="71" t="s">
        <v>415</v>
      </c>
    </row>
    <row r="158" spans="2:50" s="6" customFormat="1" ht="15.75" customHeight="1">
      <c r="B158" s="110"/>
      <c r="F158" s="271" t="s">
        <v>416</v>
      </c>
      <c r="G158" s="272"/>
      <c r="H158" s="272"/>
      <c r="I158" s="272"/>
      <c r="K158" s="113">
        <v>99.09</v>
      </c>
      <c r="R158" s="110"/>
      <c r="S158" s="114"/>
      <c r="Z158" s="115"/>
      <c r="AS158" s="112" t="s">
        <v>149</v>
      </c>
      <c r="AT158" s="112" t="s">
        <v>76</v>
      </c>
      <c r="AU158" s="112" t="s">
        <v>76</v>
      </c>
      <c r="AV158" s="112" t="s">
        <v>67</v>
      </c>
      <c r="AW158" s="112" t="s">
        <v>17</v>
      </c>
      <c r="AX158" s="112" t="s">
        <v>120</v>
      </c>
    </row>
    <row r="159" spans="2:64" s="6" customFormat="1" ht="27" customHeight="1">
      <c r="B159" s="20"/>
      <c r="C159" s="97" t="s">
        <v>242</v>
      </c>
      <c r="D159" s="97" t="s">
        <v>121</v>
      </c>
      <c r="E159" s="98" t="s">
        <v>417</v>
      </c>
      <c r="F159" s="254" t="s">
        <v>418</v>
      </c>
      <c r="G159" s="255"/>
      <c r="H159" s="255"/>
      <c r="I159" s="255"/>
      <c r="J159" s="99" t="s">
        <v>364</v>
      </c>
      <c r="K159" s="129"/>
      <c r="L159" s="256"/>
      <c r="M159" s="255"/>
      <c r="N159" s="257">
        <f>ROUND($L$159*$K$159,2)</f>
        <v>0</v>
      </c>
      <c r="O159" s="255"/>
      <c r="P159" s="255"/>
      <c r="Q159" s="255"/>
      <c r="R159" s="20"/>
      <c r="S159" s="101"/>
      <c r="T159" s="102" t="s">
        <v>37</v>
      </c>
      <c r="W159" s="103">
        <v>0</v>
      </c>
      <c r="X159" s="103">
        <f>$W$159*$K$159</f>
        <v>0</v>
      </c>
      <c r="Y159" s="103">
        <v>0</v>
      </c>
      <c r="Z159" s="104">
        <f>$Y$159*$K$159</f>
        <v>0</v>
      </c>
      <c r="AQ159" s="71" t="s">
        <v>225</v>
      </c>
      <c r="AS159" s="71" t="s">
        <v>121</v>
      </c>
      <c r="AT159" s="71" t="s">
        <v>76</v>
      </c>
      <c r="AX159" s="6" t="s">
        <v>120</v>
      </c>
      <c r="BD159" s="105">
        <f>IF($T$159="základní",$N$159,0)</f>
        <v>0</v>
      </c>
      <c r="BE159" s="105">
        <f>IF($T$159="snížená",$N$159,0)</f>
        <v>0</v>
      </c>
      <c r="BF159" s="105">
        <f>IF($T$159="zákl. přenesená",$N$159,0)</f>
        <v>0</v>
      </c>
      <c r="BG159" s="105">
        <f>IF($T$159="sníž. přenesená",$N$159,0)</f>
        <v>0</v>
      </c>
      <c r="BH159" s="105">
        <f>IF($T$159="nulová",$N$159,0)</f>
        <v>0</v>
      </c>
      <c r="BI159" s="71" t="s">
        <v>17</v>
      </c>
      <c r="BJ159" s="105">
        <f>ROUND($L$159*$K$159,2)</f>
        <v>0</v>
      </c>
      <c r="BK159" s="71" t="s">
        <v>225</v>
      </c>
      <c r="BL159" s="71" t="s">
        <v>419</v>
      </c>
    </row>
    <row r="160" spans="2:62" s="88" customFormat="1" ht="30.75" customHeight="1">
      <c r="B160" s="89"/>
      <c r="D160" s="96" t="s">
        <v>305</v>
      </c>
      <c r="N160" s="251">
        <f>$BJ$160</f>
        <v>0</v>
      </c>
      <c r="O160" s="252"/>
      <c r="P160" s="252"/>
      <c r="Q160" s="252"/>
      <c r="R160" s="89"/>
      <c r="S160" s="92"/>
      <c r="V160" s="93">
        <f>SUM($V$161:$V$174)</f>
        <v>0</v>
      </c>
      <c r="X160" s="93">
        <f>SUM($X$161:$X$174)</f>
        <v>1.80087175</v>
      </c>
      <c r="Z160" s="94">
        <f>SUM($Z$161:$Z$174)</f>
        <v>0</v>
      </c>
      <c r="AQ160" s="91" t="s">
        <v>76</v>
      </c>
      <c r="AS160" s="91" t="s">
        <v>66</v>
      </c>
      <c r="AT160" s="91" t="s">
        <v>17</v>
      </c>
      <c r="AX160" s="91" t="s">
        <v>120</v>
      </c>
      <c r="BJ160" s="95">
        <f>SUM($BJ$161:$BJ$174)</f>
        <v>0</v>
      </c>
    </row>
    <row r="161" spans="2:64" s="6" customFormat="1" ht="27" customHeight="1">
      <c r="B161" s="20"/>
      <c r="C161" s="99" t="s">
        <v>17</v>
      </c>
      <c r="D161" s="99" t="s">
        <v>121</v>
      </c>
      <c r="E161" s="98" t="s">
        <v>420</v>
      </c>
      <c r="F161" s="254" t="s">
        <v>421</v>
      </c>
      <c r="G161" s="255"/>
      <c r="H161" s="255"/>
      <c r="I161" s="255"/>
      <c r="J161" s="99" t="s">
        <v>175</v>
      </c>
      <c r="K161" s="100">
        <v>113.049</v>
      </c>
      <c r="L161" s="256"/>
      <c r="M161" s="255"/>
      <c r="N161" s="257">
        <f>ROUND($L$161*$K$161,2)</f>
        <v>0</v>
      </c>
      <c r="O161" s="255"/>
      <c r="P161" s="255"/>
      <c r="Q161" s="255"/>
      <c r="R161" s="20"/>
      <c r="S161" s="101"/>
      <c r="T161" s="102" t="s">
        <v>37</v>
      </c>
      <c r="W161" s="103">
        <v>0.00295</v>
      </c>
      <c r="X161" s="103">
        <f>$W$161*$K$161</f>
        <v>0.33349455</v>
      </c>
      <c r="Y161" s="103">
        <v>0</v>
      </c>
      <c r="Z161" s="104">
        <f>$Y$161*$K$161</f>
        <v>0</v>
      </c>
      <c r="AQ161" s="71" t="s">
        <v>225</v>
      </c>
      <c r="AS161" s="71" t="s">
        <v>121</v>
      </c>
      <c r="AT161" s="71" t="s">
        <v>76</v>
      </c>
      <c r="AX161" s="71" t="s">
        <v>120</v>
      </c>
      <c r="BD161" s="105">
        <f>IF($T$161="základní",$N$161,0)</f>
        <v>0</v>
      </c>
      <c r="BE161" s="105">
        <f>IF($T$161="snížená",$N$161,0)</f>
        <v>0</v>
      </c>
      <c r="BF161" s="105">
        <f>IF($T$161="zákl. přenesená",$N$161,0)</f>
        <v>0</v>
      </c>
      <c r="BG161" s="105">
        <f>IF($T$161="sníž. přenesená",$N$161,0)</f>
        <v>0</v>
      </c>
      <c r="BH161" s="105">
        <f>IF($T$161="nulová",$N$161,0)</f>
        <v>0</v>
      </c>
      <c r="BI161" s="71" t="s">
        <v>17</v>
      </c>
      <c r="BJ161" s="105">
        <f>ROUND($L$161*$K$161,2)</f>
        <v>0</v>
      </c>
      <c r="BK161" s="71" t="s">
        <v>225</v>
      </c>
      <c r="BL161" s="71" t="s">
        <v>422</v>
      </c>
    </row>
    <row r="162" spans="2:50" s="6" customFormat="1" ht="15.75" customHeight="1">
      <c r="B162" s="121"/>
      <c r="E162" s="122"/>
      <c r="F162" s="275" t="s">
        <v>196</v>
      </c>
      <c r="G162" s="276"/>
      <c r="H162" s="276"/>
      <c r="I162" s="276"/>
      <c r="K162" s="123"/>
      <c r="R162" s="121"/>
      <c r="S162" s="124"/>
      <c r="Z162" s="125"/>
      <c r="AS162" s="123" t="s">
        <v>149</v>
      </c>
      <c r="AT162" s="123" t="s">
        <v>76</v>
      </c>
      <c r="AU162" s="123" t="s">
        <v>17</v>
      </c>
      <c r="AV162" s="123" t="s">
        <v>101</v>
      </c>
      <c r="AW162" s="123" t="s">
        <v>67</v>
      </c>
      <c r="AX162" s="123" t="s">
        <v>120</v>
      </c>
    </row>
    <row r="163" spans="2:50" s="6" customFormat="1" ht="39" customHeight="1">
      <c r="B163" s="110"/>
      <c r="E163" s="112"/>
      <c r="F163" s="271" t="s">
        <v>423</v>
      </c>
      <c r="G163" s="272"/>
      <c r="H163" s="272"/>
      <c r="I163" s="272"/>
      <c r="K163" s="113">
        <v>100.242</v>
      </c>
      <c r="R163" s="110"/>
      <c r="S163" s="114"/>
      <c r="Z163" s="115"/>
      <c r="AS163" s="112" t="s">
        <v>149</v>
      </c>
      <c r="AT163" s="112" t="s">
        <v>76</v>
      </c>
      <c r="AU163" s="112" t="s">
        <v>76</v>
      </c>
      <c r="AV163" s="112" t="s">
        <v>101</v>
      </c>
      <c r="AW163" s="112" t="s">
        <v>67</v>
      </c>
      <c r="AX163" s="112" t="s">
        <v>120</v>
      </c>
    </row>
    <row r="164" spans="2:50" s="6" customFormat="1" ht="15.75" customHeight="1">
      <c r="B164" s="110"/>
      <c r="E164" s="112"/>
      <c r="F164" s="271" t="s">
        <v>198</v>
      </c>
      <c r="G164" s="272"/>
      <c r="H164" s="272"/>
      <c r="I164" s="272"/>
      <c r="K164" s="113">
        <v>-6.33</v>
      </c>
      <c r="R164" s="110"/>
      <c r="S164" s="114"/>
      <c r="Z164" s="115"/>
      <c r="AS164" s="112" t="s">
        <v>149</v>
      </c>
      <c r="AT164" s="112" t="s">
        <v>76</v>
      </c>
      <c r="AU164" s="112" t="s">
        <v>76</v>
      </c>
      <c r="AV164" s="112" t="s">
        <v>101</v>
      </c>
      <c r="AW164" s="112" t="s">
        <v>67</v>
      </c>
      <c r="AX164" s="112" t="s">
        <v>120</v>
      </c>
    </row>
    <row r="165" spans="2:50" s="6" customFormat="1" ht="15.75" customHeight="1">
      <c r="B165" s="110"/>
      <c r="E165" s="112"/>
      <c r="F165" s="271" t="s">
        <v>199</v>
      </c>
      <c r="G165" s="272"/>
      <c r="H165" s="272"/>
      <c r="I165" s="272"/>
      <c r="K165" s="113">
        <v>1.376</v>
      </c>
      <c r="R165" s="110"/>
      <c r="S165" s="114"/>
      <c r="Z165" s="115"/>
      <c r="AS165" s="112" t="s">
        <v>149</v>
      </c>
      <c r="AT165" s="112" t="s">
        <v>76</v>
      </c>
      <c r="AU165" s="112" t="s">
        <v>76</v>
      </c>
      <c r="AV165" s="112" t="s">
        <v>101</v>
      </c>
      <c r="AW165" s="112" t="s">
        <v>67</v>
      </c>
      <c r="AX165" s="112" t="s">
        <v>120</v>
      </c>
    </row>
    <row r="166" spans="2:50" s="6" customFormat="1" ht="15.75" customHeight="1">
      <c r="B166" s="110"/>
      <c r="E166" s="112"/>
      <c r="F166" s="271" t="s">
        <v>424</v>
      </c>
      <c r="G166" s="272"/>
      <c r="H166" s="272"/>
      <c r="I166" s="272"/>
      <c r="K166" s="113">
        <v>1.539</v>
      </c>
      <c r="R166" s="110"/>
      <c r="S166" s="114"/>
      <c r="Z166" s="115"/>
      <c r="AS166" s="112" t="s">
        <v>149</v>
      </c>
      <c r="AT166" s="112" t="s">
        <v>76</v>
      </c>
      <c r="AU166" s="112" t="s">
        <v>76</v>
      </c>
      <c r="AV166" s="112" t="s">
        <v>101</v>
      </c>
      <c r="AW166" s="112" t="s">
        <v>67</v>
      </c>
      <c r="AX166" s="112" t="s">
        <v>120</v>
      </c>
    </row>
    <row r="167" spans="2:50" s="6" customFormat="1" ht="15.75" customHeight="1">
      <c r="B167" s="121"/>
      <c r="E167" s="123"/>
      <c r="F167" s="275" t="s">
        <v>200</v>
      </c>
      <c r="G167" s="276"/>
      <c r="H167" s="276"/>
      <c r="I167" s="276"/>
      <c r="K167" s="123"/>
      <c r="R167" s="121"/>
      <c r="S167" s="124"/>
      <c r="Z167" s="125"/>
      <c r="AS167" s="123" t="s">
        <v>149</v>
      </c>
      <c r="AT167" s="123" t="s">
        <v>76</v>
      </c>
      <c r="AU167" s="123" t="s">
        <v>17</v>
      </c>
      <c r="AV167" s="123" t="s">
        <v>101</v>
      </c>
      <c r="AW167" s="123" t="s">
        <v>67</v>
      </c>
      <c r="AX167" s="123" t="s">
        <v>120</v>
      </c>
    </row>
    <row r="168" spans="2:50" s="6" customFormat="1" ht="15.75" customHeight="1">
      <c r="B168" s="110"/>
      <c r="E168" s="112"/>
      <c r="F168" s="271" t="s">
        <v>201</v>
      </c>
      <c r="G168" s="272"/>
      <c r="H168" s="272"/>
      <c r="I168" s="272"/>
      <c r="K168" s="113">
        <v>17.46</v>
      </c>
      <c r="R168" s="110"/>
      <c r="S168" s="114"/>
      <c r="Z168" s="115"/>
      <c r="AS168" s="112" t="s">
        <v>149</v>
      </c>
      <c r="AT168" s="112" t="s">
        <v>76</v>
      </c>
      <c r="AU168" s="112" t="s">
        <v>76</v>
      </c>
      <c r="AV168" s="112" t="s">
        <v>101</v>
      </c>
      <c r="AW168" s="112" t="s">
        <v>67</v>
      </c>
      <c r="AX168" s="112" t="s">
        <v>120</v>
      </c>
    </row>
    <row r="169" spans="2:50" s="6" customFormat="1" ht="15.75" customHeight="1">
      <c r="B169" s="110"/>
      <c r="E169" s="112"/>
      <c r="F169" s="271" t="s">
        <v>202</v>
      </c>
      <c r="G169" s="272"/>
      <c r="H169" s="272"/>
      <c r="I169" s="272"/>
      <c r="K169" s="113">
        <v>-1.582</v>
      </c>
      <c r="R169" s="110"/>
      <c r="S169" s="114"/>
      <c r="Z169" s="115"/>
      <c r="AS169" s="112" t="s">
        <v>149</v>
      </c>
      <c r="AT169" s="112" t="s">
        <v>76</v>
      </c>
      <c r="AU169" s="112" t="s">
        <v>76</v>
      </c>
      <c r="AV169" s="112" t="s">
        <v>101</v>
      </c>
      <c r="AW169" s="112" t="s">
        <v>67</v>
      </c>
      <c r="AX169" s="112" t="s">
        <v>120</v>
      </c>
    </row>
    <row r="170" spans="2:50" s="6" customFormat="1" ht="15.75" customHeight="1">
      <c r="B170" s="110"/>
      <c r="E170" s="112"/>
      <c r="F170" s="271" t="s">
        <v>203</v>
      </c>
      <c r="G170" s="272"/>
      <c r="H170" s="272"/>
      <c r="I170" s="272"/>
      <c r="K170" s="113">
        <v>0.344</v>
      </c>
      <c r="R170" s="110"/>
      <c r="S170" s="114"/>
      <c r="Z170" s="115"/>
      <c r="AS170" s="112" t="s">
        <v>149</v>
      </c>
      <c r="AT170" s="112" t="s">
        <v>76</v>
      </c>
      <c r="AU170" s="112" t="s">
        <v>76</v>
      </c>
      <c r="AV170" s="112" t="s">
        <v>101</v>
      </c>
      <c r="AW170" s="112" t="s">
        <v>67</v>
      </c>
      <c r="AX170" s="112" t="s">
        <v>120</v>
      </c>
    </row>
    <row r="171" spans="2:50" s="6" customFormat="1" ht="15.75" customHeight="1">
      <c r="B171" s="116"/>
      <c r="E171" s="117"/>
      <c r="F171" s="273" t="s">
        <v>152</v>
      </c>
      <c r="G171" s="274"/>
      <c r="H171" s="274"/>
      <c r="I171" s="274"/>
      <c r="K171" s="118">
        <v>113.049</v>
      </c>
      <c r="R171" s="116"/>
      <c r="S171" s="119"/>
      <c r="Z171" s="120"/>
      <c r="AS171" s="117" t="s">
        <v>149</v>
      </c>
      <c r="AT171" s="117" t="s">
        <v>76</v>
      </c>
      <c r="AU171" s="117" t="s">
        <v>146</v>
      </c>
      <c r="AV171" s="117" t="s">
        <v>101</v>
      </c>
      <c r="AW171" s="117" t="s">
        <v>17</v>
      </c>
      <c r="AX171" s="117" t="s">
        <v>120</v>
      </c>
    </row>
    <row r="172" spans="2:64" s="6" customFormat="1" ht="15.75" customHeight="1">
      <c r="B172" s="20"/>
      <c r="C172" s="135" t="s">
        <v>76</v>
      </c>
      <c r="D172" s="135" t="s">
        <v>412</v>
      </c>
      <c r="E172" s="136" t="s">
        <v>425</v>
      </c>
      <c r="F172" s="279" t="s">
        <v>426</v>
      </c>
      <c r="G172" s="280"/>
      <c r="H172" s="280"/>
      <c r="I172" s="280"/>
      <c r="J172" s="137" t="s">
        <v>175</v>
      </c>
      <c r="K172" s="138">
        <v>124.354</v>
      </c>
      <c r="L172" s="281"/>
      <c r="M172" s="280"/>
      <c r="N172" s="278">
        <f>ROUND($L$172*$K$172,2)</f>
        <v>0</v>
      </c>
      <c r="O172" s="255"/>
      <c r="P172" s="255"/>
      <c r="Q172" s="255"/>
      <c r="R172" s="20"/>
      <c r="S172" s="101"/>
      <c r="T172" s="102" t="s">
        <v>37</v>
      </c>
      <c r="W172" s="103">
        <v>0.0118</v>
      </c>
      <c r="X172" s="103">
        <f>$W$172*$K$172</f>
        <v>1.4673772</v>
      </c>
      <c r="Y172" s="103">
        <v>0</v>
      </c>
      <c r="Z172" s="104">
        <f>$Y$172*$K$172</f>
        <v>0</v>
      </c>
      <c r="AQ172" s="71" t="s">
        <v>242</v>
      </c>
      <c r="AS172" s="71" t="s">
        <v>412</v>
      </c>
      <c r="AT172" s="71" t="s">
        <v>76</v>
      </c>
      <c r="AX172" s="6" t="s">
        <v>120</v>
      </c>
      <c r="BD172" s="105">
        <f>IF($T$172="základní",$N$172,0)</f>
        <v>0</v>
      </c>
      <c r="BE172" s="105">
        <f>IF($T$172="snížená",$N$172,0)</f>
        <v>0</v>
      </c>
      <c r="BF172" s="105">
        <f>IF($T$172="zákl. přenesená",$N$172,0)</f>
        <v>0</v>
      </c>
      <c r="BG172" s="105">
        <f>IF($T$172="sníž. přenesená",$N$172,0)</f>
        <v>0</v>
      </c>
      <c r="BH172" s="105">
        <f>IF($T$172="nulová",$N$172,0)</f>
        <v>0</v>
      </c>
      <c r="BI172" s="71" t="s">
        <v>17</v>
      </c>
      <c r="BJ172" s="105">
        <f>ROUND($L$172*$K$172,2)</f>
        <v>0</v>
      </c>
      <c r="BK172" s="71" t="s">
        <v>225</v>
      </c>
      <c r="BL172" s="71" t="s">
        <v>427</v>
      </c>
    </row>
    <row r="173" spans="2:50" s="6" customFormat="1" ht="15.75" customHeight="1">
      <c r="B173" s="110"/>
      <c r="F173" s="271" t="s">
        <v>428</v>
      </c>
      <c r="G173" s="272"/>
      <c r="H173" s="272"/>
      <c r="I173" s="272"/>
      <c r="K173" s="113">
        <v>124.354</v>
      </c>
      <c r="R173" s="110"/>
      <c r="S173" s="114"/>
      <c r="Z173" s="115"/>
      <c r="AS173" s="112" t="s">
        <v>149</v>
      </c>
      <c r="AT173" s="112" t="s">
        <v>76</v>
      </c>
      <c r="AU173" s="112" t="s">
        <v>76</v>
      </c>
      <c r="AV173" s="112" t="s">
        <v>67</v>
      </c>
      <c r="AW173" s="112" t="s">
        <v>17</v>
      </c>
      <c r="AX173" s="112" t="s">
        <v>120</v>
      </c>
    </row>
    <row r="174" spans="2:64" s="6" customFormat="1" ht="27" customHeight="1">
      <c r="B174" s="20"/>
      <c r="C174" s="97" t="s">
        <v>246</v>
      </c>
      <c r="D174" s="97" t="s">
        <v>121</v>
      </c>
      <c r="E174" s="98" t="s">
        <v>429</v>
      </c>
      <c r="F174" s="254" t="s">
        <v>430</v>
      </c>
      <c r="G174" s="255"/>
      <c r="H174" s="255"/>
      <c r="I174" s="255"/>
      <c r="J174" s="99" t="s">
        <v>364</v>
      </c>
      <c r="K174" s="129"/>
      <c r="L174" s="256"/>
      <c r="M174" s="255"/>
      <c r="N174" s="257">
        <f>ROUND($L$174*$K$174,2)</f>
        <v>0</v>
      </c>
      <c r="O174" s="255"/>
      <c r="P174" s="255"/>
      <c r="Q174" s="255"/>
      <c r="R174" s="20"/>
      <c r="S174" s="101"/>
      <c r="T174" s="102" t="s">
        <v>37</v>
      </c>
      <c r="W174" s="103">
        <v>0</v>
      </c>
      <c r="X174" s="103">
        <f>$W$174*$K$174</f>
        <v>0</v>
      </c>
      <c r="Y174" s="103">
        <v>0</v>
      </c>
      <c r="Z174" s="104">
        <f>$Y$174*$K$174</f>
        <v>0</v>
      </c>
      <c r="AQ174" s="71" t="s">
        <v>225</v>
      </c>
      <c r="AS174" s="71" t="s">
        <v>121</v>
      </c>
      <c r="AT174" s="71" t="s">
        <v>76</v>
      </c>
      <c r="AX174" s="6" t="s">
        <v>120</v>
      </c>
      <c r="BD174" s="105">
        <f>IF($T$174="základní",$N$174,0)</f>
        <v>0</v>
      </c>
      <c r="BE174" s="105">
        <f>IF($T$174="snížená",$N$174,0)</f>
        <v>0</v>
      </c>
      <c r="BF174" s="105">
        <f>IF($T$174="zákl. přenesená",$N$174,0)</f>
        <v>0</v>
      </c>
      <c r="BG174" s="105">
        <f>IF($T$174="sníž. přenesená",$N$174,0)</f>
        <v>0</v>
      </c>
      <c r="BH174" s="105">
        <f>IF($T$174="nulová",$N$174,0)</f>
        <v>0</v>
      </c>
      <c r="BI174" s="71" t="s">
        <v>17</v>
      </c>
      <c r="BJ174" s="105">
        <f>ROUND($L$174*$K$174,2)</f>
        <v>0</v>
      </c>
      <c r="BK174" s="71" t="s">
        <v>225</v>
      </c>
      <c r="BL174" s="71" t="s">
        <v>431</v>
      </c>
    </row>
    <row r="175" spans="2:62" s="88" customFormat="1" ht="30.75" customHeight="1">
      <c r="B175" s="89"/>
      <c r="D175" s="96" t="s">
        <v>140</v>
      </c>
      <c r="N175" s="251">
        <f>$BJ$175</f>
        <v>0</v>
      </c>
      <c r="O175" s="252"/>
      <c r="P175" s="252"/>
      <c r="Q175" s="252"/>
      <c r="R175" s="89"/>
      <c r="S175" s="92"/>
      <c r="V175" s="93">
        <f>SUM($V$176:$V$179)</f>
        <v>0</v>
      </c>
      <c r="X175" s="93">
        <f>SUM($X$176:$X$179)</f>
        <v>0.0050160000000000005</v>
      </c>
      <c r="Z175" s="94">
        <f>SUM($Z$176:$Z$179)</f>
        <v>0</v>
      </c>
      <c r="AQ175" s="91" t="s">
        <v>76</v>
      </c>
      <c r="AS175" s="91" t="s">
        <v>66</v>
      </c>
      <c r="AT175" s="91" t="s">
        <v>17</v>
      </c>
      <c r="AX175" s="91" t="s">
        <v>120</v>
      </c>
      <c r="BJ175" s="95">
        <f>SUM($BJ$176:$BJ$179)</f>
        <v>0</v>
      </c>
    </row>
    <row r="176" spans="2:64" s="6" customFormat="1" ht="27" customHeight="1">
      <c r="B176" s="20"/>
      <c r="C176" s="99" t="s">
        <v>266</v>
      </c>
      <c r="D176" s="99" t="s">
        <v>121</v>
      </c>
      <c r="E176" s="98" t="s">
        <v>277</v>
      </c>
      <c r="F176" s="254" t="s">
        <v>432</v>
      </c>
      <c r="G176" s="255"/>
      <c r="H176" s="255"/>
      <c r="I176" s="255"/>
      <c r="J176" s="99" t="s">
        <v>156</v>
      </c>
      <c r="K176" s="100">
        <v>1</v>
      </c>
      <c r="L176" s="256"/>
      <c r="M176" s="255"/>
      <c r="N176" s="257">
        <f>ROUND($L$176*$K$176,2)</f>
        <v>0</v>
      </c>
      <c r="O176" s="255"/>
      <c r="P176" s="255"/>
      <c r="Q176" s="255"/>
      <c r="R176" s="20"/>
      <c r="S176" s="101"/>
      <c r="T176" s="102" t="s">
        <v>37</v>
      </c>
      <c r="W176" s="103">
        <v>0.00024</v>
      </c>
      <c r="X176" s="103">
        <f>$W$176*$K$176</f>
        <v>0.00024</v>
      </c>
      <c r="Y176" s="103">
        <v>0</v>
      </c>
      <c r="Z176" s="104">
        <f>$Y$176*$K$176</f>
        <v>0</v>
      </c>
      <c r="AQ176" s="71" t="s">
        <v>225</v>
      </c>
      <c r="AS176" s="71" t="s">
        <v>121</v>
      </c>
      <c r="AT176" s="71" t="s">
        <v>76</v>
      </c>
      <c r="AX176" s="71" t="s">
        <v>120</v>
      </c>
      <c r="BD176" s="105">
        <f>IF($T$176="základní",$N$176,0)</f>
        <v>0</v>
      </c>
      <c r="BE176" s="105">
        <f>IF($T$176="snížená",$N$176,0)</f>
        <v>0</v>
      </c>
      <c r="BF176" s="105">
        <f>IF($T$176="zákl. přenesená",$N$176,0)</f>
        <v>0</v>
      </c>
      <c r="BG176" s="105">
        <f>IF($T$176="sníž. přenesená",$N$176,0)</f>
        <v>0</v>
      </c>
      <c r="BH176" s="105">
        <f>IF($T$176="nulová",$N$176,0)</f>
        <v>0</v>
      </c>
      <c r="BI176" s="71" t="s">
        <v>17</v>
      </c>
      <c r="BJ176" s="105">
        <f>ROUND($L$176*$K$176,2)</f>
        <v>0</v>
      </c>
      <c r="BK176" s="71" t="s">
        <v>225</v>
      </c>
      <c r="BL176" s="71" t="s">
        <v>433</v>
      </c>
    </row>
    <row r="177" spans="2:64" s="6" customFormat="1" ht="27" customHeight="1">
      <c r="B177" s="20"/>
      <c r="C177" s="99" t="s">
        <v>192</v>
      </c>
      <c r="D177" s="99" t="s">
        <v>121</v>
      </c>
      <c r="E177" s="98" t="s">
        <v>281</v>
      </c>
      <c r="F177" s="254" t="s">
        <v>434</v>
      </c>
      <c r="G177" s="255"/>
      <c r="H177" s="255"/>
      <c r="I177" s="255"/>
      <c r="J177" s="99" t="s">
        <v>145</v>
      </c>
      <c r="K177" s="100">
        <v>14.9</v>
      </c>
      <c r="L177" s="256"/>
      <c r="M177" s="255"/>
      <c r="N177" s="257">
        <f>ROUND($L$177*$K$177,2)</f>
        <v>0</v>
      </c>
      <c r="O177" s="255"/>
      <c r="P177" s="255"/>
      <c r="Q177" s="255"/>
      <c r="R177" s="20"/>
      <c r="S177" s="101"/>
      <c r="T177" s="102" t="s">
        <v>37</v>
      </c>
      <c r="W177" s="103">
        <v>0.00024</v>
      </c>
      <c r="X177" s="103">
        <f>$W$177*$K$177</f>
        <v>0.003576</v>
      </c>
      <c r="Y177" s="103">
        <v>0</v>
      </c>
      <c r="Z177" s="104">
        <f>$Y$177*$K$177</f>
        <v>0</v>
      </c>
      <c r="AQ177" s="71" t="s">
        <v>225</v>
      </c>
      <c r="AS177" s="71" t="s">
        <v>121</v>
      </c>
      <c r="AT177" s="71" t="s">
        <v>76</v>
      </c>
      <c r="AX177" s="71" t="s">
        <v>120</v>
      </c>
      <c r="BD177" s="105">
        <f>IF($T$177="základní",$N$177,0)</f>
        <v>0</v>
      </c>
      <c r="BE177" s="105">
        <f>IF($T$177="snížená",$N$177,0)</f>
        <v>0</v>
      </c>
      <c r="BF177" s="105">
        <f>IF($T$177="zákl. přenesená",$N$177,0)</f>
        <v>0</v>
      </c>
      <c r="BG177" s="105">
        <f>IF($T$177="sníž. přenesená",$N$177,0)</f>
        <v>0</v>
      </c>
      <c r="BH177" s="105">
        <f>IF($T$177="nulová",$N$177,0)</f>
        <v>0</v>
      </c>
      <c r="BI177" s="71" t="s">
        <v>17</v>
      </c>
      <c r="BJ177" s="105">
        <f>ROUND($L$177*$K$177,2)</f>
        <v>0</v>
      </c>
      <c r="BK177" s="71" t="s">
        <v>225</v>
      </c>
      <c r="BL177" s="71" t="s">
        <v>435</v>
      </c>
    </row>
    <row r="178" spans="2:50" s="6" customFormat="1" ht="15.75" customHeight="1">
      <c r="B178" s="110"/>
      <c r="E178" s="111"/>
      <c r="F178" s="271" t="s">
        <v>284</v>
      </c>
      <c r="G178" s="272"/>
      <c r="H178" s="272"/>
      <c r="I178" s="272"/>
      <c r="K178" s="113">
        <v>14.9</v>
      </c>
      <c r="R178" s="110"/>
      <c r="S178" s="114"/>
      <c r="Z178" s="115"/>
      <c r="AS178" s="112" t="s">
        <v>149</v>
      </c>
      <c r="AT178" s="112" t="s">
        <v>76</v>
      </c>
      <c r="AU178" s="112" t="s">
        <v>76</v>
      </c>
      <c r="AV178" s="112" t="s">
        <v>101</v>
      </c>
      <c r="AW178" s="112" t="s">
        <v>17</v>
      </c>
      <c r="AX178" s="112" t="s">
        <v>120</v>
      </c>
    </row>
    <row r="179" spans="2:64" s="6" customFormat="1" ht="15.75" customHeight="1">
      <c r="B179" s="20"/>
      <c r="C179" s="97" t="s">
        <v>9</v>
      </c>
      <c r="D179" s="97" t="s">
        <v>121</v>
      </c>
      <c r="E179" s="98" t="s">
        <v>286</v>
      </c>
      <c r="F179" s="254" t="s">
        <v>436</v>
      </c>
      <c r="G179" s="255"/>
      <c r="H179" s="255"/>
      <c r="I179" s="255"/>
      <c r="J179" s="99" t="s">
        <v>228</v>
      </c>
      <c r="K179" s="100">
        <v>5</v>
      </c>
      <c r="L179" s="256"/>
      <c r="M179" s="255"/>
      <c r="N179" s="257">
        <f>ROUND($L$179*$K$179,2)</f>
        <v>0</v>
      </c>
      <c r="O179" s="255"/>
      <c r="P179" s="255"/>
      <c r="Q179" s="255"/>
      <c r="R179" s="20"/>
      <c r="S179" s="101"/>
      <c r="T179" s="102" t="s">
        <v>37</v>
      </c>
      <c r="W179" s="103">
        <v>0.00024</v>
      </c>
      <c r="X179" s="103">
        <f>$W$179*$K$179</f>
        <v>0.0012000000000000001</v>
      </c>
      <c r="Y179" s="103">
        <v>0</v>
      </c>
      <c r="Z179" s="104">
        <f>$Y$179*$K$179</f>
        <v>0</v>
      </c>
      <c r="AQ179" s="71" t="s">
        <v>225</v>
      </c>
      <c r="AS179" s="71" t="s">
        <v>121</v>
      </c>
      <c r="AT179" s="71" t="s">
        <v>76</v>
      </c>
      <c r="AX179" s="6" t="s">
        <v>120</v>
      </c>
      <c r="BD179" s="105">
        <f>IF($T$179="základní",$N$179,0)</f>
        <v>0</v>
      </c>
      <c r="BE179" s="105">
        <f>IF($T$179="snížená",$N$179,0)</f>
        <v>0</v>
      </c>
      <c r="BF179" s="105">
        <f>IF($T$179="zákl. přenesená",$N$179,0)</f>
        <v>0</v>
      </c>
      <c r="BG179" s="105">
        <f>IF($T$179="sníž. přenesená",$N$179,0)</f>
        <v>0</v>
      </c>
      <c r="BH179" s="105">
        <f>IF($T$179="nulová",$N$179,0)</f>
        <v>0</v>
      </c>
      <c r="BI179" s="71" t="s">
        <v>17</v>
      </c>
      <c r="BJ179" s="105">
        <f>ROUND($L$179*$K$179,2)</f>
        <v>0</v>
      </c>
      <c r="BK179" s="71" t="s">
        <v>225</v>
      </c>
      <c r="BL179" s="71" t="s">
        <v>437</v>
      </c>
    </row>
    <row r="180" spans="2:62" s="88" customFormat="1" ht="30.75" customHeight="1">
      <c r="B180" s="89"/>
      <c r="D180" s="96" t="s">
        <v>141</v>
      </c>
      <c r="N180" s="251">
        <f>$BJ$180</f>
        <v>0</v>
      </c>
      <c r="O180" s="252"/>
      <c r="P180" s="252"/>
      <c r="Q180" s="252"/>
      <c r="R180" s="89"/>
      <c r="S180" s="92"/>
      <c r="V180" s="93">
        <f>SUM($V$181:$V$191)</f>
        <v>0</v>
      </c>
      <c r="X180" s="93">
        <f>SUM($X$181:$X$191)</f>
        <v>0.02695407</v>
      </c>
      <c r="Z180" s="94">
        <f>SUM($Z$181:$Z$191)</f>
        <v>0</v>
      </c>
      <c r="AQ180" s="91" t="s">
        <v>76</v>
      </c>
      <c r="AS180" s="91" t="s">
        <v>66</v>
      </c>
      <c r="AT180" s="91" t="s">
        <v>17</v>
      </c>
      <c r="AX180" s="91" t="s">
        <v>120</v>
      </c>
      <c r="BJ180" s="95">
        <f>SUM($BJ$181:$BJ$191)</f>
        <v>0</v>
      </c>
    </row>
    <row r="181" spans="2:64" s="6" customFormat="1" ht="27" customHeight="1">
      <c r="B181" s="20"/>
      <c r="C181" s="99" t="s">
        <v>272</v>
      </c>
      <c r="D181" s="99" t="s">
        <v>121</v>
      </c>
      <c r="E181" s="98" t="s">
        <v>438</v>
      </c>
      <c r="F181" s="254" t="s">
        <v>439</v>
      </c>
      <c r="G181" s="255"/>
      <c r="H181" s="255"/>
      <c r="I181" s="255"/>
      <c r="J181" s="99" t="s">
        <v>175</v>
      </c>
      <c r="K181" s="100">
        <v>206.339</v>
      </c>
      <c r="L181" s="256"/>
      <c r="M181" s="255"/>
      <c r="N181" s="257">
        <f>ROUND($L$181*$K$181,2)</f>
        <v>0</v>
      </c>
      <c r="O181" s="255"/>
      <c r="P181" s="255"/>
      <c r="Q181" s="255"/>
      <c r="R181" s="20"/>
      <c r="S181" s="101"/>
      <c r="T181" s="102" t="s">
        <v>37</v>
      </c>
      <c r="W181" s="103">
        <v>0.00013</v>
      </c>
      <c r="X181" s="103">
        <f>$W$181*$K$181</f>
        <v>0.02682407</v>
      </c>
      <c r="Y181" s="103">
        <v>0</v>
      </c>
      <c r="Z181" s="104">
        <f>$Y$181*$K$181</f>
        <v>0</v>
      </c>
      <c r="AQ181" s="71" t="s">
        <v>225</v>
      </c>
      <c r="AS181" s="71" t="s">
        <v>121</v>
      </c>
      <c r="AT181" s="71" t="s">
        <v>76</v>
      </c>
      <c r="AX181" s="71" t="s">
        <v>120</v>
      </c>
      <c r="BD181" s="105">
        <f>IF($T$181="základní",$N$181,0)</f>
        <v>0</v>
      </c>
      <c r="BE181" s="105">
        <f>IF($T$181="snížená",$N$181,0)</f>
        <v>0</v>
      </c>
      <c r="BF181" s="105">
        <f>IF($T$181="zákl. přenesená",$N$181,0)</f>
        <v>0</v>
      </c>
      <c r="BG181" s="105">
        <f>IF($T$181="sníž. přenesená",$N$181,0)</f>
        <v>0</v>
      </c>
      <c r="BH181" s="105">
        <f>IF($T$181="nulová",$N$181,0)</f>
        <v>0</v>
      </c>
      <c r="BI181" s="71" t="s">
        <v>17</v>
      </c>
      <c r="BJ181" s="105">
        <f>ROUND($L$181*$K$181,2)</f>
        <v>0</v>
      </c>
      <c r="BK181" s="71" t="s">
        <v>225</v>
      </c>
      <c r="BL181" s="71" t="s">
        <v>440</v>
      </c>
    </row>
    <row r="182" spans="2:50" s="6" customFormat="1" ht="15.75" customHeight="1">
      <c r="B182" s="121"/>
      <c r="E182" s="122"/>
      <c r="F182" s="275" t="s">
        <v>196</v>
      </c>
      <c r="G182" s="276"/>
      <c r="H182" s="276"/>
      <c r="I182" s="276"/>
      <c r="K182" s="123"/>
      <c r="R182" s="121"/>
      <c r="S182" s="124"/>
      <c r="Z182" s="125"/>
      <c r="AS182" s="123" t="s">
        <v>149</v>
      </c>
      <c r="AT182" s="123" t="s">
        <v>76</v>
      </c>
      <c r="AU182" s="123" t="s">
        <v>17</v>
      </c>
      <c r="AV182" s="123" t="s">
        <v>101</v>
      </c>
      <c r="AW182" s="123" t="s">
        <v>67</v>
      </c>
      <c r="AX182" s="123" t="s">
        <v>120</v>
      </c>
    </row>
    <row r="183" spans="2:50" s="6" customFormat="1" ht="15.75" customHeight="1">
      <c r="B183" s="110"/>
      <c r="E183" s="112"/>
      <c r="F183" s="271" t="s">
        <v>292</v>
      </c>
      <c r="G183" s="272"/>
      <c r="H183" s="272"/>
      <c r="I183" s="272"/>
      <c r="K183" s="113">
        <v>75.34</v>
      </c>
      <c r="R183" s="110"/>
      <c r="S183" s="114"/>
      <c r="Z183" s="115"/>
      <c r="AS183" s="112" t="s">
        <v>149</v>
      </c>
      <c r="AT183" s="112" t="s">
        <v>76</v>
      </c>
      <c r="AU183" s="112" t="s">
        <v>76</v>
      </c>
      <c r="AV183" s="112" t="s">
        <v>101</v>
      </c>
      <c r="AW183" s="112" t="s">
        <v>67</v>
      </c>
      <c r="AX183" s="112" t="s">
        <v>120</v>
      </c>
    </row>
    <row r="184" spans="2:50" s="6" customFormat="1" ht="15.75" customHeight="1">
      <c r="B184" s="110"/>
      <c r="E184" s="112"/>
      <c r="F184" s="271" t="s">
        <v>293</v>
      </c>
      <c r="G184" s="272"/>
      <c r="H184" s="272"/>
      <c r="I184" s="272"/>
      <c r="K184" s="113">
        <v>12.96</v>
      </c>
      <c r="R184" s="110"/>
      <c r="S184" s="114"/>
      <c r="Z184" s="115"/>
      <c r="AS184" s="112" t="s">
        <v>149</v>
      </c>
      <c r="AT184" s="112" t="s">
        <v>76</v>
      </c>
      <c r="AU184" s="112" t="s">
        <v>76</v>
      </c>
      <c r="AV184" s="112" t="s">
        <v>101</v>
      </c>
      <c r="AW184" s="112" t="s">
        <v>67</v>
      </c>
      <c r="AX184" s="112" t="s">
        <v>120</v>
      </c>
    </row>
    <row r="185" spans="2:50" s="6" customFormat="1" ht="27" customHeight="1">
      <c r="B185" s="110"/>
      <c r="E185" s="112"/>
      <c r="F185" s="271" t="s">
        <v>441</v>
      </c>
      <c r="G185" s="272"/>
      <c r="H185" s="272"/>
      <c r="I185" s="272"/>
      <c r="K185" s="113">
        <v>77.801</v>
      </c>
      <c r="R185" s="110"/>
      <c r="S185" s="114"/>
      <c r="Z185" s="115"/>
      <c r="AS185" s="112" t="s">
        <v>149</v>
      </c>
      <c r="AT185" s="112" t="s">
        <v>76</v>
      </c>
      <c r="AU185" s="112" t="s">
        <v>76</v>
      </c>
      <c r="AV185" s="112" t="s">
        <v>101</v>
      </c>
      <c r="AW185" s="112" t="s">
        <v>67</v>
      </c>
      <c r="AX185" s="112" t="s">
        <v>120</v>
      </c>
    </row>
    <row r="186" spans="2:50" s="6" customFormat="1" ht="15.75" customHeight="1">
      <c r="B186" s="110"/>
      <c r="E186" s="112"/>
      <c r="F186" s="271" t="s">
        <v>295</v>
      </c>
      <c r="G186" s="272"/>
      <c r="H186" s="272"/>
      <c r="I186" s="272"/>
      <c r="K186" s="113">
        <v>17.52</v>
      </c>
      <c r="R186" s="110"/>
      <c r="S186" s="114"/>
      <c r="Z186" s="115"/>
      <c r="AS186" s="112" t="s">
        <v>149</v>
      </c>
      <c r="AT186" s="112" t="s">
        <v>76</v>
      </c>
      <c r="AU186" s="112" t="s">
        <v>76</v>
      </c>
      <c r="AV186" s="112" t="s">
        <v>101</v>
      </c>
      <c r="AW186" s="112" t="s">
        <v>67</v>
      </c>
      <c r="AX186" s="112" t="s">
        <v>120</v>
      </c>
    </row>
    <row r="187" spans="2:50" s="6" customFormat="1" ht="15.75" customHeight="1">
      <c r="B187" s="121"/>
      <c r="E187" s="123"/>
      <c r="F187" s="275" t="s">
        <v>200</v>
      </c>
      <c r="G187" s="276"/>
      <c r="H187" s="276"/>
      <c r="I187" s="276"/>
      <c r="K187" s="123"/>
      <c r="R187" s="121"/>
      <c r="S187" s="124"/>
      <c r="Z187" s="125"/>
      <c r="AS187" s="123" t="s">
        <v>149</v>
      </c>
      <c r="AT187" s="123" t="s">
        <v>76</v>
      </c>
      <c r="AU187" s="123" t="s">
        <v>17</v>
      </c>
      <c r="AV187" s="123" t="s">
        <v>101</v>
      </c>
      <c r="AW187" s="123" t="s">
        <v>67</v>
      </c>
      <c r="AX187" s="123" t="s">
        <v>120</v>
      </c>
    </row>
    <row r="188" spans="2:50" s="6" customFormat="1" ht="15.75" customHeight="1">
      <c r="B188" s="110"/>
      <c r="E188" s="112"/>
      <c r="F188" s="271" t="s">
        <v>296</v>
      </c>
      <c r="G188" s="272"/>
      <c r="H188" s="272"/>
      <c r="I188" s="272"/>
      <c r="K188" s="113">
        <v>6.5</v>
      </c>
      <c r="R188" s="110"/>
      <c r="S188" s="114"/>
      <c r="Z188" s="115"/>
      <c r="AS188" s="112" t="s">
        <v>149</v>
      </c>
      <c r="AT188" s="112" t="s">
        <v>76</v>
      </c>
      <c r="AU188" s="112" t="s">
        <v>76</v>
      </c>
      <c r="AV188" s="112" t="s">
        <v>101</v>
      </c>
      <c r="AW188" s="112" t="s">
        <v>67</v>
      </c>
      <c r="AX188" s="112" t="s">
        <v>120</v>
      </c>
    </row>
    <row r="189" spans="2:50" s="6" customFormat="1" ht="15.75" customHeight="1">
      <c r="B189" s="110"/>
      <c r="E189" s="112"/>
      <c r="F189" s="271" t="s">
        <v>297</v>
      </c>
      <c r="G189" s="272"/>
      <c r="H189" s="272"/>
      <c r="I189" s="272"/>
      <c r="K189" s="113">
        <v>16.218</v>
      </c>
      <c r="R189" s="110"/>
      <c r="S189" s="114"/>
      <c r="Z189" s="115"/>
      <c r="AS189" s="112" t="s">
        <v>149</v>
      </c>
      <c r="AT189" s="112" t="s">
        <v>76</v>
      </c>
      <c r="AU189" s="112" t="s">
        <v>76</v>
      </c>
      <c r="AV189" s="112" t="s">
        <v>101</v>
      </c>
      <c r="AW189" s="112" t="s">
        <v>67</v>
      </c>
      <c r="AX189" s="112" t="s">
        <v>120</v>
      </c>
    </row>
    <row r="190" spans="2:50" s="6" customFormat="1" ht="15.75" customHeight="1">
      <c r="B190" s="116"/>
      <c r="E190" s="117"/>
      <c r="F190" s="273" t="s">
        <v>152</v>
      </c>
      <c r="G190" s="274"/>
      <c r="H190" s="274"/>
      <c r="I190" s="274"/>
      <c r="K190" s="118">
        <v>206.339</v>
      </c>
      <c r="R190" s="116"/>
      <c r="S190" s="119"/>
      <c r="Z190" s="120"/>
      <c r="AS190" s="117" t="s">
        <v>149</v>
      </c>
      <c r="AT190" s="117" t="s">
        <v>76</v>
      </c>
      <c r="AU190" s="117" t="s">
        <v>146</v>
      </c>
      <c r="AV190" s="117" t="s">
        <v>101</v>
      </c>
      <c r="AW190" s="117" t="s">
        <v>17</v>
      </c>
      <c r="AX190" s="117" t="s">
        <v>120</v>
      </c>
    </row>
    <row r="191" spans="2:64" s="6" customFormat="1" ht="15.75" customHeight="1">
      <c r="B191" s="20"/>
      <c r="C191" s="97" t="s">
        <v>221</v>
      </c>
      <c r="D191" s="97" t="s">
        <v>121</v>
      </c>
      <c r="E191" s="98" t="s">
        <v>442</v>
      </c>
      <c r="F191" s="254" t="s">
        <v>443</v>
      </c>
      <c r="G191" s="255"/>
      <c r="H191" s="255"/>
      <c r="I191" s="255"/>
      <c r="J191" s="99" t="s">
        <v>156</v>
      </c>
      <c r="K191" s="100">
        <v>1</v>
      </c>
      <c r="L191" s="256"/>
      <c r="M191" s="255"/>
      <c r="N191" s="257">
        <f>ROUND($L$191*$K$191,2)</f>
        <v>0</v>
      </c>
      <c r="O191" s="255"/>
      <c r="P191" s="255"/>
      <c r="Q191" s="255"/>
      <c r="R191" s="20"/>
      <c r="S191" s="101"/>
      <c r="T191" s="106" t="s">
        <v>37</v>
      </c>
      <c r="U191" s="107"/>
      <c r="V191" s="107"/>
      <c r="W191" s="108">
        <v>0.00013</v>
      </c>
      <c r="X191" s="108">
        <f>$W$191*$K$191</f>
        <v>0.00013</v>
      </c>
      <c r="Y191" s="108">
        <v>0</v>
      </c>
      <c r="Z191" s="109">
        <f>$Y$191*$K$191</f>
        <v>0</v>
      </c>
      <c r="AQ191" s="71" t="s">
        <v>225</v>
      </c>
      <c r="AS191" s="71" t="s">
        <v>121</v>
      </c>
      <c r="AT191" s="71" t="s">
        <v>76</v>
      </c>
      <c r="AX191" s="6" t="s">
        <v>120</v>
      </c>
      <c r="BD191" s="105">
        <f>IF($T$191="základní",$N$191,0)</f>
        <v>0</v>
      </c>
      <c r="BE191" s="105">
        <f>IF($T$191="snížená",$N$191,0)</f>
        <v>0</v>
      </c>
      <c r="BF191" s="105">
        <f>IF($T$191="zákl. přenesená",$N$191,0)</f>
        <v>0</v>
      </c>
      <c r="BG191" s="105">
        <f>IF($T$191="sníž. přenesená",$N$191,0)</f>
        <v>0</v>
      </c>
      <c r="BH191" s="105">
        <f>IF($T$191="nulová",$N$191,0)</f>
        <v>0</v>
      </c>
      <c r="BI191" s="71" t="s">
        <v>17</v>
      </c>
      <c r="BJ191" s="105">
        <f>ROUND($L$191*$K$191,2)</f>
        <v>0</v>
      </c>
      <c r="BK191" s="71" t="s">
        <v>225</v>
      </c>
      <c r="BL191" s="71" t="s">
        <v>444</v>
      </c>
    </row>
    <row r="192" spans="2:18" s="6" customFormat="1" ht="7.5" customHeight="1">
      <c r="B192" s="34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20"/>
    </row>
    <row r="193" s="2" customFormat="1" ht="14.25" customHeight="1"/>
  </sheetData>
  <sheetProtection/>
  <mergeCells count="239">
    <mergeCell ref="C2:Q2"/>
    <mergeCell ref="C4:Q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Q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C71:Q71"/>
    <mergeCell ref="F73:Q73"/>
    <mergeCell ref="F74:Q74"/>
    <mergeCell ref="M76:P76"/>
    <mergeCell ref="M78:Q78"/>
    <mergeCell ref="F81:I81"/>
    <mergeCell ref="L81:M81"/>
    <mergeCell ref="N81:Q81"/>
    <mergeCell ref="F85:I85"/>
    <mergeCell ref="L85:M85"/>
    <mergeCell ref="N85:Q85"/>
    <mergeCell ref="F86:I86"/>
    <mergeCell ref="F87:I87"/>
    <mergeCell ref="L87:M87"/>
    <mergeCell ref="N87:Q87"/>
    <mergeCell ref="F88:I88"/>
    <mergeCell ref="F90:I90"/>
    <mergeCell ref="L90:M90"/>
    <mergeCell ref="N90:Q90"/>
    <mergeCell ref="F92:I92"/>
    <mergeCell ref="L92:M92"/>
    <mergeCell ref="N92:Q92"/>
    <mergeCell ref="F93:I93"/>
    <mergeCell ref="F94:I94"/>
    <mergeCell ref="F95:I95"/>
    <mergeCell ref="F96:I96"/>
    <mergeCell ref="L96:M96"/>
    <mergeCell ref="N96:Q96"/>
    <mergeCell ref="F97:I97"/>
    <mergeCell ref="L97:M97"/>
    <mergeCell ref="N97:Q97"/>
    <mergeCell ref="F98:I98"/>
    <mergeCell ref="F99:I99"/>
    <mergeCell ref="F100:I100"/>
    <mergeCell ref="F101:I101"/>
    <mergeCell ref="F102:I102"/>
    <mergeCell ref="L102:M102"/>
    <mergeCell ref="F104:I104"/>
    <mergeCell ref="L104:M104"/>
    <mergeCell ref="N104:Q104"/>
    <mergeCell ref="F105:I105"/>
    <mergeCell ref="L105:M105"/>
    <mergeCell ref="N105:Q105"/>
    <mergeCell ref="F106:I106"/>
    <mergeCell ref="L106:M106"/>
    <mergeCell ref="N106:Q106"/>
    <mergeCell ref="F107:I107"/>
    <mergeCell ref="L107:M107"/>
    <mergeCell ref="N107:Q107"/>
    <mergeCell ref="F108:I108"/>
    <mergeCell ref="L108:M108"/>
    <mergeCell ref="N108:Q108"/>
    <mergeCell ref="F109:I109"/>
    <mergeCell ref="L109:M109"/>
    <mergeCell ref="N109:Q109"/>
    <mergeCell ref="F111:I111"/>
    <mergeCell ref="L111:M111"/>
    <mergeCell ref="N111:Q111"/>
    <mergeCell ref="F114:I114"/>
    <mergeCell ref="L114:M114"/>
    <mergeCell ref="N114:Q114"/>
    <mergeCell ref="N112:Q112"/>
    <mergeCell ref="N113:Q113"/>
    <mergeCell ref="F115:I115"/>
    <mergeCell ref="F116:I116"/>
    <mergeCell ref="F117:I117"/>
    <mergeCell ref="F118:I118"/>
    <mergeCell ref="F119:I119"/>
    <mergeCell ref="F120:I120"/>
    <mergeCell ref="F121:I121"/>
    <mergeCell ref="L121:M121"/>
    <mergeCell ref="N121:Q121"/>
    <mergeCell ref="F122:I122"/>
    <mergeCell ref="L122:M122"/>
    <mergeCell ref="N122:Q122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F131:I131"/>
    <mergeCell ref="F132:I132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F139:I139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L157:M157"/>
    <mergeCell ref="F158:I158"/>
    <mergeCell ref="F159:I159"/>
    <mergeCell ref="L159:M159"/>
    <mergeCell ref="N159:Q159"/>
    <mergeCell ref="F161:I161"/>
    <mergeCell ref="L161:M161"/>
    <mergeCell ref="N161:Q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L172:M172"/>
    <mergeCell ref="F173:I173"/>
    <mergeCell ref="F174:I174"/>
    <mergeCell ref="L174:M174"/>
    <mergeCell ref="N174:Q174"/>
    <mergeCell ref="F176:I176"/>
    <mergeCell ref="L176:M176"/>
    <mergeCell ref="N176:Q176"/>
    <mergeCell ref="F177:I177"/>
    <mergeCell ref="L177:M177"/>
    <mergeCell ref="N177:Q177"/>
    <mergeCell ref="F178:I178"/>
    <mergeCell ref="F179:I179"/>
    <mergeCell ref="L179:M179"/>
    <mergeCell ref="N179:Q179"/>
    <mergeCell ref="F181:I181"/>
    <mergeCell ref="L181:M181"/>
    <mergeCell ref="N181:Q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H1:K1"/>
    <mergeCell ref="F191:I191"/>
    <mergeCell ref="L191:M191"/>
    <mergeCell ref="N191:Q191"/>
    <mergeCell ref="N82:Q82"/>
    <mergeCell ref="N83:Q83"/>
    <mergeCell ref="N84:Q84"/>
    <mergeCell ref="N89:Q89"/>
    <mergeCell ref="N91:Q91"/>
    <mergeCell ref="N103:Q103"/>
    <mergeCell ref="R2:AB2"/>
    <mergeCell ref="N123:Q123"/>
    <mergeCell ref="N142:Q142"/>
    <mergeCell ref="N160:Q160"/>
    <mergeCell ref="N175:Q175"/>
    <mergeCell ref="N180:Q180"/>
    <mergeCell ref="N110:Q110"/>
    <mergeCell ref="N172:Q172"/>
    <mergeCell ref="N157:Q157"/>
    <mergeCell ref="N102:Q102"/>
  </mergeCells>
  <hyperlinks>
    <hyperlink ref="F1:G1" location="C2" tooltip="Krycí list soupisu" display="1) Krycí list soupisu"/>
    <hyperlink ref="H1:K1" location="C49" tooltip="Rekapitulace" display="2) Rekapitulace"/>
    <hyperlink ref="L1:M1" location="C81" tooltip="Soupis prací" display="3) Soupis prací"/>
    <hyperlink ref="R1:S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horizontalDpi="600" verticalDpi="600" orientation="portrait" paperSize="9" scale="92" r:id="rId2"/>
  <headerFooter alignWithMargins="0">
    <oddFooter>&amp;CStrana &amp;P z &amp;N</oddFooter>
  </headerFooter>
  <rowBreaks count="2" manualBreakCount="2">
    <brk id="111" min="2" max="16" man="1"/>
    <brk id="152" min="2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1"/>
  <sheetViews>
    <sheetView showGridLines="0" view="pageBreakPreview" zoomScaleSheetLayoutView="100" zoomScalePageLayoutView="0" workbookViewId="0" topLeftCell="A1">
      <pane ySplit="1" topLeftCell="A116" activePane="bottomLeft" state="frozen"/>
      <selection pane="topLeft" activeCell="A1" sqref="A1"/>
      <selection pane="bottomLeft" activeCell="R1" sqref="R1:R1638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.5" style="2" customWidth="1"/>
    <col min="9" max="10" width="7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8.16015625" style="2" customWidth="1"/>
    <col min="19" max="19" width="29.66015625" style="2" hidden="1" customWidth="1"/>
    <col min="20" max="20" width="16.33203125" style="2" hidden="1" customWidth="1"/>
    <col min="21" max="21" width="12.33203125" style="2" hidden="1" customWidth="1"/>
    <col min="22" max="22" width="16.33203125" style="2" hidden="1" customWidth="1"/>
    <col min="23" max="23" width="12.16015625" style="2" hidden="1" customWidth="1"/>
    <col min="24" max="24" width="15" style="2" hidden="1" customWidth="1"/>
    <col min="25" max="25" width="11" style="2" hidden="1" customWidth="1"/>
    <col min="26" max="26" width="15" style="2" hidden="1" customWidth="1"/>
    <col min="27" max="27" width="16.33203125" style="2" hidden="1" customWidth="1"/>
    <col min="28" max="28" width="11" style="2" customWidth="1"/>
    <col min="29" max="29" width="15" style="2" customWidth="1"/>
    <col min="30" max="30" width="16.33203125" style="2" customWidth="1"/>
    <col min="31" max="42" width="10.5" style="1" customWidth="1"/>
    <col min="43" max="64" width="10.5" style="2" hidden="1" customWidth="1"/>
    <col min="65" max="16384" width="10.5" style="1" customWidth="1"/>
  </cols>
  <sheetData>
    <row r="1" spans="1:255" s="3" customFormat="1" ht="22.5" customHeight="1">
      <c r="A1" s="145"/>
      <c r="B1" s="142"/>
      <c r="C1" s="142"/>
      <c r="D1" s="143" t="s">
        <v>1</v>
      </c>
      <c r="E1" s="142"/>
      <c r="F1" s="144" t="s">
        <v>942</v>
      </c>
      <c r="G1" s="144"/>
      <c r="H1" s="253" t="s">
        <v>943</v>
      </c>
      <c r="I1" s="253"/>
      <c r="J1" s="253"/>
      <c r="K1" s="253"/>
      <c r="L1" s="144" t="s">
        <v>944</v>
      </c>
      <c r="M1" s="144"/>
      <c r="N1" s="142"/>
      <c r="O1" s="143" t="s">
        <v>92</v>
      </c>
      <c r="P1" s="142"/>
      <c r="Q1" s="142"/>
      <c r="R1" s="144" t="s">
        <v>945</v>
      </c>
      <c r="S1" s="144"/>
      <c r="T1" s="145"/>
      <c r="U1" s="14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3:45" s="2" customFormat="1" ht="37.5" customHeight="1">
      <c r="C2" s="244" t="s">
        <v>5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19" t="s">
        <v>6</v>
      </c>
      <c r="S2" s="220"/>
      <c r="T2" s="220"/>
      <c r="U2" s="220"/>
      <c r="V2" s="220"/>
      <c r="W2" s="220"/>
      <c r="X2" s="220"/>
      <c r="Y2" s="220"/>
      <c r="Z2" s="220"/>
      <c r="AA2" s="220"/>
      <c r="AB2" s="220"/>
      <c r="AS2" s="2" t="s">
        <v>85</v>
      </c>
    </row>
    <row r="3" spans="2:45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AS3" s="2" t="s">
        <v>76</v>
      </c>
    </row>
    <row r="4" spans="2:45" s="2" customFormat="1" ht="37.5" customHeight="1">
      <c r="B4" s="10"/>
      <c r="C4" s="234" t="s">
        <v>93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S4" s="12" t="s">
        <v>11</v>
      </c>
      <c r="AS4" s="2" t="s">
        <v>3</v>
      </c>
    </row>
    <row r="5" s="2" customFormat="1" ht="7.5" customHeight="1">
      <c r="B5" s="10"/>
    </row>
    <row r="6" spans="2:17" s="2" customFormat="1" ht="15.75" customHeight="1">
      <c r="B6" s="10"/>
      <c r="D6" s="15" t="s">
        <v>15</v>
      </c>
      <c r="F6" s="266" t="str">
        <f>'Rekapitulace stavby'!$K$6</f>
        <v>REKONSTRUKCE KUCHYNĚ MINISTERSTVA FINANCÍ ČR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</row>
    <row r="7" spans="2:17" s="6" customFormat="1" ht="18.75" customHeight="1">
      <c r="B7" s="20"/>
      <c r="D7" s="14" t="s">
        <v>94</v>
      </c>
      <c r="F7" s="236" t="s">
        <v>445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="6" customFormat="1" ht="14.25" customHeight="1">
      <c r="B8" s="20"/>
    </row>
    <row r="9" spans="2:6" s="6" customFormat="1" ht="15" customHeight="1">
      <c r="B9" s="20"/>
      <c r="D9" s="15" t="s">
        <v>96</v>
      </c>
      <c r="F9" s="16" t="s">
        <v>71</v>
      </c>
    </row>
    <row r="10" spans="2:16" s="6" customFormat="1" ht="15" customHeight="1">
      <c r="B10" s="20"/>
      <c r="D10" s="15" t="s">
        <v>18</v>
      </c>
      <c r="F10" s="16" t="s">
        <v>19</v>
      </c>
      <c r="M10" s="15" t="s">
        <v>20</v>
      </c>
      <c r="O10" s="258" t="str">
        <f>'Rekapitulace stavby'!$AN$8</f>
        <v>21.05.2015</v>
      </c>
      <c r="P10" s="235"/>
    </row>
    <row r="11" s="6" customFormat="1" ht="7.5" customHeight="1">
      <c r="B11" s="20"/>
    </row>
    <row r="12" spans="2:16" s="6" customFormat="1" ht="15" customHeight="1">
      <c r="B12" s="20"/>
      <c r="D12" s="15" t="s">
        <v>24</v>
      </c>
      <c r="M12" s="15" t="s">
        <v>25</v>
      </c>
      <c r="O12" s="237"/>
      <c r="P12" s="235"/>
    </row>
    <row r="13" spans="2:16" s="6" customFormat="1" ht="18.75" customHeight="1">
      <c r="B13" s="20"/>
      <c r="E13" s="16" t="s">
        <v>26</v>
      </c>
      <c r="M13" s="15" t="s">
        <v>27</v>
      </c>
      <c r="O13" s="237"/>
      <c r="P13" s="235"/>
    </row>
    <row r="14" s="6" customFormat="1" ht="7.5" customHeight="1">
      <c r="B14" s="20"/>
    </row>
    <row r="15" spans="2:16" s="6" customFormat="1" ht="15" customHeight="1">
      <c r="B15" s="20"/>
      <c r="D15" s="15" t="s">
        <v>28</v>
      </c>
      <c r="M15" s="15" t="s">
        <v>25</v>
      </c>
      <c r="O15" s="237" t="str">
        <f>IF('Rekapitulace stavby'!$AN$13="","",'Rekapitulace stavby'!$AN$13)</f>
        <v>Vyplň údaj</v>
      </c>
      <c r="P15" s="235"/>
    </row>
    <row r="16" spans="2:16" s="6" customFormat="1" ht="18.75" customHeight="1">
      <c r="B16" s="20"/>
      <c r="E16" s="16" t="str">
        <f>IF('Rekapitulace stavby'!$E$14="","",'Rekapitulace stavby'!$E$14)</f>
        <v>Vyplň údaj</v>
      </c>
      <c r="M16" s="15" t="s">
        <v>27</v>
      </c>
      <c r="O16" s="237" t="str">
        <f>IF('Rekapitulace stavby'!$AN$14="","",'Rekapitulace stavby'!$AN$14)</f>
        <v>Vyplň údaj</v>
      </c>
      <c r="P16" s="235"/>
    </row>
    <row r="17" s="6" customFormat="1" ht="7.5" customHeight="1">
      <c r="B17" s="20"/>
    </row>
    <row r="18" spans="2:16" s="6" customFormat="1" ht="15" customHeight="1">
      <c r="B18" s="20"/>
      <c r="D18" s="15" t="s">
        <v>30</v>
      </c>
      <c r="M18" s="15" t="s">
        <v>25</v>
      </c>
      <c r="O18" s="237"/>
      <c r="P18" s="235"/>
    </row>
    <row r="19" spans="2:16" s="6" customFormat="1" ht="18.75" customHeight="1">
      <c r="B19" s="20"/>
      <c r="E19" s="16" t="s">
        <v>31</v>
      </c>
      <c r="M19" s="15" t="s">
        <v>27</v>
      </c>
      <c r="O19" s="237"/>
      <c r="P19" s="235"/>
    </row>
    <row r="20" s="6" customFormat="1" ht="7.5" customHeight="1">
      <c r="B20" s="20"/>
    </row>
    <row r="21" spans="2:4" s="6" customFormat="1" ht="15" customHeight="1">
      <c r="B21" s="20"/>
      <c r="D21" s="15" t="s">
        <v>33</v>
      </c>
    </row>
    <row r="22" spans="2:16" s="71" customFormat="1" ht="15.75" customHeight="1">
      <c r="B22" s="72"/>
      <c r="E22" s="248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</row>
    <row r="23" s="6" customFormat="1" ht="7.5" customHeight="1">
      <c r="B23" s="20"/>
    </row>
    <row r="24" spans="2:16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s="6" customFormat="1" ht="26.25" customHeight="1">
      <c r="B25" s="20"/>
      <c r="D25" s="73" t="s">
        <v>35</v>
      </c>
      <c r="M25" s="225">
        <f>ROUNDUP($N$75,2)</f>
        <v>0</v>
      </c>
      <c r="N25" s="235"/>
      <c r="O25" s="235"/>
      <c r="P25" s="235"/>
    </row>
    <row r="26" spans="2:16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s="6" customFormat="1" ht="15" customHeight="1">
      <c r="B27" s="20"/>
      <c r="D27" s="25" t="s">
        <v>36</v>
      </c>
      <c r="E27" s="25" t="s">
        <v>37</v>
      </c>
      <c r="F27" s="26">
        <v>0.21</v>
      </c>
      <c r="G27" s="74" t="s">
        <v>38</v>
      </c>
      <c r="H27" s="269">
        <f>SUM($BD$75:$BD$140)</f>
        <v>0</v>
      </c>
      <c r="I27" s="235"/>
      <c r="J27" s="235"/>
      <c r="M27" s="269">
        <f>SUM($BD$75:$BD$140)*$F$27</f>
        <v>0</v>
      </c>
      <c r="N27" s="235"/>
      <c r="O27" s="235"/>
      <c r="P27" s="235"/>
    </row>
    <row r="28" spans="2:16" s="6" customFormat="1" ht="15" customHeight="1">
      <c r="B28" s="20"/>
      <c r="E28" s="25" t="s">
        <v>39</v>
      </c>
      <c r="F28" s="26">
        <v>0.15</v>
      </c>
      <c r="G28" s="74" t="s">
        <v>38</v>
      </c>
      <c r="H28" s="269">
        <f>SUM($BE$75:$BE$140)</f>
        <v>0</v>
      </c>
      <c r="I28" s="235"/>
      <c r="J28" s="235"/>
      <c r="M28" s="269">
        <f>SUM($BE$75:$BE$140)*$F$28</f>
        <v>0</v>
      </c>
      <c r="N28" s="235"/>
      <c r="O28" s="235"/>
      <c r="P28" s="235"/>
    </row>
    <row r="29" spans="2:16" s="6" customFormat="1" ht="15" customHeight="1" hidden="1">
      <c r="B29" s="20"/>
      <c r="E29" s="25" t="s">
        <v>40</v>
      </c>
      <c r="F29" s="26">
        <v>0.21</v>
      </c>
      <c r="G29" s="74" t="s">
        <v>38</v>
      </c>
      <c r="H29" s="269">
        <f>SUM($BF$75:$BF$140)</f>
        <v>0</v>
      </c>
      <c r="I29" s="235"/>
      <c r="J29" s="235"/>
      <c r="M29" s="269">
        <v>0</v>
      </c>
      <c r="N29" s="235"/>
      <c r="O29" s="235"/>
      <c r="P29" s="235"/>
    </row>
    <row r="30" spans="2:16" s="6" customFormat="1" ht="15" customHeight="1" hidden="1">
      <c r="B30" s="20"/>
      <c r="E30" s="25" t="s">
        <v>41</v>
      </c>
      <c r="F30" s="26">
        <v>0.15</v>
      </c>
      <c r="G30" s="74" t="s">
        <v>38</v>
      </c>
      <c r="H30" s="269">
        <f>SUM($BG$75:$BG$140)</f>
        <v>0</v>
      </c>
      <c r="I30" s="235"/>
      <c r="J30" s="235"/>
      <c r="M30" s="269">
        <v>0</v>
      </c>
      <c r="N30" s="235"/>
      <c r="O30" s="235"/>
      <c r="P30" s="235"/>
    </row>
    <row r="31" spans="2:16" s="6" customFormat="1" ht="15" customHeight="1" hidden="1">
      <c r="B31" s="20"/>
      <c r="E31" s="25" t="s">
        <v>42</v>
      </c>
      <c r="F31" s="26">
        <v>0</v>
      </c>
      <c r="G31" s="74" t="s">
        <v>38</v>
      </c>
      <c r="H31" s="269">
        <f>SUM($BH$75:$BH$140)</f>
        <v>0</v>
      </c>
      <c r="I31" s="235"/>
      <c r="J31" s="235"/>
      <c r="M31" s="269">
        <v>0</v>
      </c>
      <c r="N31" s="235"/>
      <c r="O31" s="235"/>
      <c r="P31" s="235"/>
    </row>
    <row r="32" s="6" customFormat="1" ht="7.5" customHeight="1">
      <c r="B32" s="20"/>
    </row>
    <row r="33" spans="2:17" s="6" customFormat="1" ht="26.25" customHeight="1">
      <c r="B33" s="20"/>
      <c r="C33" s="29"/>
      <c r="D33" s="30" t="s">
        <v>43</v>
      </c>
      <c r="E33" s="31"/>
      <c r="F33" s="31"/>
      <c r="G33" s="75" t="s">
        <v>44</v>
      </c>
      <c r="H33" s="32" t="s">
        <v>45</v>
      </c>
      <c r="I33" s="31"/>
      <c r="J33" s="31"/>
      <c r="K33" s="31"/>
      <c r="L33" s="232">
        <f>ROUNDUP(SUM($M$25:$M$31),2)</f>
        <v>0</v>
      </c>
      <c r="M33" s="228"/>
      <c r="N33" s="228"/>
      <c r="O33" s="228"/>
      <c r="P33" s="233"/>
      <c r="Q33" s="29"/>
    </row>
    <row r="34" spans="2:17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8" spans="2:17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 s="6" customFormat="1" ht="37.5" customHeight="1">
      <c r="B39" s="20"/>
      <c r="C39" s="234" t="s">
        <v>97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="6" customFormat="1" ht="7.5" customHeight="1">
      <c r="B40" s="20"/>
    </row>
    <row r="41" spans="2:17" s="6" customFormat="1" ht="15" customHeight="1">
      <c r="B41" s="20"/>
      <c r="C41" s="15" t="s">
        <v>15</v>
      </c>
      <c r="F41" s="266" t="str">
        <f>$F$6</f>
        <v>REKONSTRUKCE KUCHYNĚ MINISTERSTVA FINANCÍ ČR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2:17" s="6" customFormat="1" ht="15" customHeight="1">
      <c r="B42" s="20"/>
      <c r="C42" s="14" t="s">
        <v>94</v>
      </c>
      <c r="F42" s="236" t="str">
        <f>$F$7</f>
        <v>03 - ZDRAVOTNĚ TECHNICKÉ INSTALACE</v>
      </c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="6" customFormat="1" ht="7.5" customHeight="1">
      <c r="B43" s="20"/>
    </row>
    <row r="44" spans="2:16" s="6" customFormat="1" ht="18.75" customHeight="1">
      <c r="B44" s="20"/>
      <c r="C44" s="15" t="s">
        <v>18</v>
      </c>
      <c r="F44" s="16" t="str">
        <f>$F$10</f>
        <v>LETENSKÁ 15, 118 10 PRAHA 1</v>
      </c>
      <c r="K44" s="15" t="s">
        <v>20</v>
      </c>
      <c r="M44" s="258" t="str">
        <f>IF($O$10="","",$O$10)</f>
        <v>21.05.2015</v>
      </c>
      <c r="N44" s="235"/>
      <c r="O44" s="235"/>
      <c r="P44" s="235"/>
    </row>
    <row r="45" s="6" customFormat="1" ht="7.5" customHeight="1">
      <c r="B45" s="20"/>
    </row>
    <row r="46" spans="2:17" s="6" customFormat="1" ht="15.75" customHeight="1">
      <c r="B46" s="20"/>
      <c r="C46" s="15" t="s">
        <v>24</v>
      </c>
      <c r="F46" s="16" t="str">
        <f>$E$13</f>
        <v>Ministerstvo financí ČR</v>
      </c>
      <c r="K46" s="15" t="s">
        <v>30</v>
      </c>
      <c r="M46" s="237" t="str">
        <f>$E$19</f>
        <v>QUADRA PROJECT s.r.o.</v>
      </c>
      <c r="N46" s="235"/>
      <c r="O46" s="235"/>
      <c r="P46" s="235"/>
      <c r="Q46" s="235"/>
    </row>
    <row r="47" spans="2:6" s="6" customFormat="1" ht="15" customHeight="1">
      <c r="B47" s="20"/>
      <c r="C47" s="15" t="s">
        <v>28</v>
      </c>
      <c r="F47" s="16" t="str">
        <f>IF($E$16="","",$E$16)</f>
        <v>Vyplň údaj</v>
      </c>
    </row>
    <row r="48" s="6" customFormat="1" ht="11.25" customHeight="1">
      <c r="B48" s="20"/>
    </row>
    <row r="49" spans="2:17" s="6" customFormat="1" ht="30" customHeight="1">
      <c r="B49" s="20"/>
      <c r="C49" s="267" t="s">
        <v>98</v>
      </c>
      <c r="D49" s="268"/>
      <c r="E49" s="268"/>
      <c r="F49" s="268"/>
      <c r="G49" s="268"/>
      <c r="H49" s="29"/>
      <c r="I49" s="29"/>
      <c r="J49" s="29"/>
      <c r="K49" s="29"/>
      <c r="L49" s="29"/>
      <c r="M49" s="29"/>
      <c r="N49" s="267" t="s">
        <v>99</v>
      </c>
      <c r="O49" s="268"/>
      <c r="P49" s="268"/>
      <c r="Q49" s="268"/>
    </row>
    <row r="50" s="6" customFormat="1" ht="11.25" customHeight="1">
      <c r="B50" s="20"/>
    </row>
    <row r="51" spans="2:46" s="6" customFormat="1" ht="30" customHeight="1">
      <c r="B51" s="20"/>
      <c r="C51" s="52" t="s">
        <v>100</v>
      </c>
      <c r="N51" s="225">
        <f>ROUNDUP($N$75,2)</f>
        <v>0</v>
      </c>
      <c r="O51" s="235"/>
      <c r="P51" s="235"/>
      <c r="Q51" s="235"/>
      <c r="AT51" s="6" t="s">
        <v>101</v>
      </c>
    </row>
    <row r="52" spans="2:17" s="58" customFormat="1" ht="25.5" customHeight="1">
      <c r="B52" s="76"/>
      <c r="D52" s="77" t="s">
        <v>139</v>
      </c>
      <c r="N52" s="263">
        <f>ROUNDUP($N$76,2)</f>
        <v>0</v>
      </c>
      <c r="O52" s="264"/>
      <c r="P52" s="264"/>
      <c r="Q52" s="264"/>
    </row>
    <row r="53" spans="2:17" s="78" customFormat="1" ht="21" customHeight="1">
      <c r="B53" s="79"/>
      <c r="D53" s="80" t="s">
        <v>446</v>
      </c>
      <c r="N53" s="265">
        <f>ROUNDUP($N$77,2)</f>
        <v>0</v>
      </c>
      <c r="O53" s="264"/>
      <c r="P53" s="264"/>
      <c r="Q53" s="264"/>
    </row>
    <row r="54" spans="2:17" s="78" customFormat="1" ht="21" customHeight="1">
      <c r="B54" s="79"/>
      <c r="D54" s="80" t="s">
        <v>447</v>
      </c>
      <c r="N54" s="265">
        <f>ROUNDUP($N$93,2)</f>
        <v>0</v>
      </c>
      <c r="O54" s="264"/>
      <c r="P54" s="264"/>
      <c r="Q54" s="264"/>
    </row>
    <row r="55" spans="2:17" s="78" customFormat="1" ht="21" customHeight="1">
      <c r="B55" s="79"/>
      <c r="D55" s="80" t="s">
        <v>448</v>
      </c>
      <c r="N55" s="265">
        <f>ROUNDUP($N$128,2)</f>
        <v>0</v>
      </c>
      <c r="O55" s="264"/>
      <c r="P55" s="264"/>
      <c r="Q55" s="264"/>
    </row>
    <row r="56" spans="2:17" s="78" customFormat="1" ht="21" customHeight="1">
      <c r="B56" s="79"/>
      <c r="D56" s="80" t="s">
        <v>449</v>
      </c>
      <c r="N56" s="265">
        <f>ROUNDUP($N$134,2)</f>
        <v>0</v>
      </c>
      <c r="O56" s="264"/>
      <c r="P56" s="264"/>
      <c r="Q56" s="264"/>
    </row>
    <row r="57" spans="2:17" s="78" customFormat="1" ht="21" customHeight="1">
      <c r="B57" s="79"/>
      <c r="D57" s="80" t="s">
        <v>450</v>
      </c>
      <c r="N57" s="265">
        <f>ROUNDUP($N$138,2)</f>
        <v>0</v>
      </c>
      <c r="O57" s="264"/>
      <c r="P57" s="264"/>
      <c r="Q57" s="264"/>
    </row>
    <row r="58" s="6" customFormat="1" ht="22.5" customHeight="1">
      <c r="B58" s="20"/>
    </row>
    <row r="59" spans="2:17" s="6" customFormat="1" ht="7.5" customHeight="1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3" spans="2:18" s="6" customFormat="1" ht="7.5" customHeight="1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20"/>
    </row>
    <row r="64" spans="2:18" s="6" customFormat="1" ht="37.5" customHeight="1">
      <c r="B64" s="20"/>
      <c r="C64" s="234" t="s">
        <v>104</v>
      </c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0"/>
    </row>
    <row r="65" spans="2:18" s="6" customFormat="1" ht="7.5" customHeight="1">
      <c r="B65" s="20"/>
      <c r="R65" s="20"/>
    </row>
    <row r="66" spans="2:18" s="6" customFormat="1" ht="15" customHeight="1">
      <c r="B66" s="20"/>
      <c r="C66" s="15" t="s">
        <v>15</v>
      </c>
      <c r="F66" s="266" t="str">
        <f>$F$6</f>
        <v>REKONSTRUKCE KUCHYNĚ MINISTERSTVA FINANCÍ ČR</v>
      </c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0"/>
    </row>
    <row r="67" spans="2:18" s="6" customFormat="1" ht="15" customHeight="1">
      <c r="B67" s="20"/>
      <c r="C67" s="14" t="s">
        <v>94</v>
      </c>
      <c r="F67" s="236" t="str">
        <f>$F$7</f>
        <v>03 - ZDRAVOTNĚ TECHNICKÉ INSTALACE</v>
      </c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0"/>
    </row>
    <row r="68" spans="2:18" s="6" customFormat="1" ht="7.5" customHeight="1">
      <c r="B68" s="20"/>
      <c r="R68" s="20"/>
    </row>
    <row r="69" spans="2:18" s="6" customFormat="1" ht="18.75" customHeight="1">
      <c r="B69" s="20"/>
      <c r="C69" s="15" t="s">
        <v>18</v>
      </c>
      <c r="F69" s="16" t="str">
        <f>$F$10</f>
        <v>LETENSKÁ 15, 118 10 PRAHA 1</v>
      </c>
      <c r="K69" s="15" t="s">
        <v>20</v>
      </c>
      <c r="M69" s="258" t="str">
        <f>IF($O$10="","",$O$10)</f>
        <v>21.05.2015</v>
      </c>
      <c r="N69" s="235"/>
      <c r="O69" s="235"/>
      <c r="P69" s="235"/>
      <c r="R69" s="20"/>
    </row>
    <row r="70" spans="2:18" s="6" customFormat="1" ht="7.5" customHeight="1">
      <c r="B70" s="20"/>
      <c r="R70" s="20"/>
    </row>
    <row r="71" spans="2:18" s="6" customFormat="1" ht="15.75" customHeight="1">
      <c r="B71" s="20"/>
      <c r="C71" s="15" t="s">
        <v>24</v>
      </c>
      <c r="F71" s="16" t="str">
        <f>$E$13</f>
        <v>Ministerstvo financí ČR</v>
      </c>
      <c r="K71" s="15" t="s">
        <v>30</v>
      </c>
      <c r="M71" s="237" t="str">
        <f>$E$19</f>
        <v>QUADRA PROJECT s.r.o.</v>
      </c>
      <c r="N71" s="235"/>
      <c r="O71" s="235"/>
      <c r="P71" s="235"/>
      <c r="Q71" s="235"/>
      <c r="R71" s="20"/>
    </row>
    <row r="72" spans="2:18" s="6" customFormat="1" ht="15" customHeight="1">
      <c r="B72" s="20"/>
      <c r="C72" s="15" t="s">
        <v>28</v>
      </c>
      <c r="F72" s="16" t="str">
        <f>IF($E$16="","",$E$16)</f>
        <v>Vyplň údaj</v>
      </c>
      <c r="R72" s="20"/>
    </row>
    <row r="73" spans="2:18" s="6" customFormat="1" ht="11.25" customHeight="1">
      <c r="B73" s="20"/>
      <c r="R73" s="20"/>
    </row>
    <row r="74" spans="2:26" s="81" customFormat="1" ht="30" customHeight="1">
      <c r="B74" s="82"/>
      <c r="C74" s="83" t="s">
        <v>105</v>
      </c>
      <c r="D74" s="84" t="s">
        <v>52</v>
      </c>
      <c r="E74" s="84" t="s">
        <v>48</v>
      </c>
      <c r="F74" s="259" t="s">
        <v>106</v>
      </c>
      <c r="G74" s="260"/>
      <c r="H74" s="260"/>
      <c r="I74" s="260"/>
      <c r="J74" s="84" t="s">
        <v>107</v>
      </c>
      <c r="K74" s="84" t="s">
        <v>108</v>
      </c>
      <c r="L74" s="259" t="s">
        <v>109</v>
      </c>
      <c r="M74" s="260"/>
      <c r="N74" s="259" t="s">
        <v>110</v>
      </c>
      <c r="O74" s="260"/>
      <c r="P74" s="260"/>
      <c r="Q74" s="260"/>
      <c r="R74" s="82"/>
      <c r="S74" s="47" t="s">
        <v>112</v>
      </c>
      <c r="T74" s="48" t="s">
        <v>36</v>
      </c>
      <c r="U74" s="48" t="s">
        <v>113</v>
      </c>
      <c r="V74" s="48" t="s">
        <v>114</v>
      </c>
      <c r="W74" s="48" t="s">
        <v>115</v>
      </c>
      <c r="X74" s="48" t="s">
        <v>116</v>
      </c>
      <c r="Y74" s="48" t="s">
        <v>117</v>
      </c>
      <c r="Z74" s="49" t="s">
        <v>118</v>
      </c>
    </row>
    <row r="75" spans="2:62" s="6" customFormat="1" ht="30" customHeight="1">
      <c r="B75" s="20"/>
      <c r="C75" s="52" t="s">
        <v>100</v>
      </c>
      <c r="N75" s="261">
        <f>$BJ$75</f>
        <v>0</v>
      </c>
      <c r="O75" s="235"/>
      <c r="P75" s="235"/>
      <c r="Q75" s="235"/>
      <c r="R75" s="20"/>
      <c r="S75" s="51"/>
      <c r="T75" s="42"/>
      <c r="U75" s="42"/>
      <c r="V75" s="85">
        <f>$V$76</f>
        <v>0</v>
      </c>
      <c r="W75" s="42"/>
      <c r="X75" s="85">
        <f>$X$76</f>
        <v>0.7365200000000001</v>
      </c>
      <c r="Y75" s="42"/>
      <c r="Z75" s="86">
        <f>$Z$76</f>
        <v>0</v>
      </c>
      <c r="AS75" s="6" t="s">
        <v>66</v>
      </c>
      <c r="AT75" s="6" t="s">
        <v>101</v>
      </c>
      <c r="BJ75" s="87">
        <f>$BJ$76</f>
        <v>0</v>
      </c>
    </row>
    <row r="76" spans="2:62" s="88" customFormat="1" ht="37.5" customHeight="1">
      <c r="B76" s="89"/>
      <c r="D76" s="90" t="s">
        <v>139</v>
      </c>
      <c r="N76" s="262">
        <f>$BJ$76</f>
        <v>0</v>
      </c>
      <c r="O76" s="252"/>
      <c r="P76" s="252"/>
      <c r="Q76" s="252"/>
      <c r="R76" s="89"/>
      <c r="S76" s="92"/>
      <c r="V76" s="93">
        <f>$V$77+$V$93+$V$128+$V$134+$V$138</f>
        <v>0</v>
      </c>
      <c r="X76" s="93">
        <f>$X$77+$X$93+$X$128+$X$134+$X$138</f>
        <v>0.7365200000000001</v>
      </c>
      <c r="Z76" s="94">
        <f>$Z$77+$Z$93+$Z$128+$Z$134+$Z$138</f>
        <v>0</v>
      </c>
      <c r="AQ76" s="91" t="s">
        <v>76</v>
      </c>
      <c r="AS76" s="91" t="s">
        <v>66</v>
      </c>
      <c r="AT76" s="91" t="s">
        <v>67</v>
      </c>
      <c r="AX76" s="91" t="s">
        <v>120</v>
      </c>
      <c r="BJ76" s="95">
        <f>$BJ$77+$BJ$93+$BJ$128+$BJ$134+$BJ$138</f>
        <v>0</v>
      </c>
    </row>
    <row r="77" spans="2:62" s="88" customFormat="1" ht="21" customHeight="1">
      <c r="B77" s="89"/>
      <c r="D77" s="96" t="s">
        <v>446</v>
      </c>
      <c r="N77" s="251">
        <f>$BJ$77</f>
        <v>0</v>
      </c>
      <c r="O77" s="252"/>
      <c r="P77" s="252"/>
      <c r="Q77" s="252"/>
      <c r="R77" s="89"/>
      <c r="S77" s="92"/>
      <c r="V77" s="93">
        <f>SUM($V$78:$V$92)</f>
        <v>0</v>
      </c>
      <c r="X77" s="93">
        <f>SUM($X$78:$X$92)</f>
        <v>0.4027</v>
      </c>
      <c r="Z77" s="94">
        <f>SUM($Z$78:$Z$92)</f>
        <v>0</v>
      </c>
      <c r="AQ77" s="91" t="s">
        <v>76</v>
      </c>
      <c r="AS77" s="91" t="s">
        <v>66</v>
      </c>
      <c r="AT77" s="91" t="s">
        <v>17</v>
      </c>
      <c r="AX77" s="91" t="s">
        <v>120</v>
      </c>
      <c r="BJ77" s="95">
        <f>SUM($BJ$78:$BJ$92)</f>
        <v>0</v>
      </c>
    </row>
    <row r="78" spans="2:64" s="6" customFormat="1" ht="39" customHeight="1">
      <c r="B78" s="20"/>
      <c r="C78" s="97" t="s">
        <v>127</v>
      </c>
      <c r="D78" s="97" t="s">
        <v>121</v>
      </c>
      <c r="E78" s="98" t="s">
        <v>451</v>
      </c>
      <c r="F78" s="254" t="s">
        <v>452</v>
      </c>
      <c r="G78" s="255"/>
      <c r="H78" s="255"/>
      <c r="I78" s="255"/>
      <c r="J78" s="99" t="s">
        <v>145</v>
      </c>
      <c r="K78" s="100">
        <v>16</v>
      </c>
      <c r="L78" s="256"/>
      <c r="M78" s="255"/>
      <c r="N78" s="257">
        <f>ROUND($L$78*$K$78,2)</f>
        <v>0</v>
      </c>
      <c r="O78" s="255"/>
      <c r="P78" s="255"/>
      <c r="Q78" s="255"/>
      <c r="R78" s="20"/>
      <c r="S78" s="101"/>
      <c r="T78" s="102" t="s">
        <v>37</v>
      </c>
      <c r="W78" s="103">
        <v>0.01003</v>
      </c>
      <c r="X78" s="103">
        <f>$W$78*$K$78</f>
        <v>0.16048</v>
      </c>
      <c r="Y78" s="103">
        <v>0</v>
      </c>
      <c r="Z78" s="104">
        <f>$Y$78*$K$78</f>
        <v>0</v>
      </c>
      <c r="AQ78" s="71" t="s">
        <v>225</v>
      </c>
      <c r="AS78" s="71" t="s">
        <v>121</v>
      </c>
      <c r="AT78" s="71" t="s">
        <v>76</v>
      </c>
      <c r="AX78" s="6" t="s">
        <v>120</v>
      </c>
      <c r="BD78" s="105">
        <f>IF($T$78="základní",$N$78,0)</f>
        <v>0</v>
      </c>
      <c r="BE78" s="105">
        <f>IF($T$78="snížená",$N$78,0)</f>
        <v>0</v>
      </c>
      <c r="BF78" s="105">
        <f>IF($T$78="zákl. přenesená",$N$78,0)</f>
        <v>0</v>
      </c>
      <c r="BG78" s="105">
        <f>IF($T$78="sníž. přenesená",$N$78,0)</f>
        <v>0</v>
      </c>
      <c r="BH78" s="105">
        <f>IF($T$78="nulová",$N$78,0)</f>
        <v>0</v>
      </c>
      <c r="BI78" s="71" t="s">
        <v>17</v>
      </c>
      <c r="BJ78" s="105">
        <f>ROUND($L$78*$K$78,2)</f>
        <v>0</v>
      </c>
      <c r="BK78" s="71" t="s">
        <v>225</v>
      </c>
      <c r="BL78" s="71" t="s">
        <v>453</v>
      </c>
    </row>
    <row r="79" spans="2:64" s="6" customFormat="1" ht="39" customHeight="1">
      <c r="B79" s="20"/>
      <c r="C79" s="99" t="s">
        <v>146</v>
      </c>
      <c r="D79" s="99" t="s">
        <v>121</v>
      </c>
      <c r="E79" s="98" t="s">
        <v>454</v>
      </c>
      <c r="F79" s="254" t="s">
        <v>455</v>
      </c>
      <c r="G79" s="255"/>
      <c r="H79" s="255"/>
      <c r="I79" s="255"/>
      <c r="J79" s="99" t="s">
        <v>145</v>
      </c>
      <c r="K79" s="100">
        <v>11</v>
      </c>
      <c r="L79" s="256"/>
      <c r="M79" s="255"/>
      <c r="N79" s="257">
        <f>ROUND($L$79*$K$79,2)</f>
        <v>0</v>
      </c>
      <c r="O79" s="255"/>
      <c r="P79" s="255"/>
      <c r="Q79" s="255"/>
      <c r="R79" s="20"/>
      <c r="S79" s="101"/>
      <c r="T79" s="102" t="s">
        <v>37</v>
      </c>
      <c r="W79" s="103">
        <v>0.01351</v>
      </c>
      <c r="X79" s="103">
        <f>$W$79*$K$79</f>
        <v>0.14861</v>
      </c>
      <c r="Y79" s="103">
        <v>0</v>
      </c>
      <c r="Z79" s="104">
        <f>$Y$79*$K$79</f>
        <v>0</v>
      </c>
      <c r="AQ79" s="71" t="s">
        <v>225</v>
      </c>
      <c r="AS79" s="71" t="s">
        <v>121</v>
      </c>
      <c r="AT79" s="71" t="s">
        <v>76</v>
      </c>
      <c r="AX79" s="71" t="s">
        <v>120</v>
      </c>
      <c r="BD79" s="105">
        <f>IF($T$79="základní",$N$79,0)</f>
        <v>0</v>
      </c>
      <c r="BE79" s="105">
        <f>IF($T$79="snížená",$N$79,0)</f>
        <v>0</v>
      </c>
      <c r="BF79" s="105">
        <f>IF($T$79="zákl. přenesená",$N$79,0)</f>
        <v>0</v>
      </c>
      <c r="BG79" s="105">
        <f>IF($T$79="sníž. přenesená",$N$79,0)</f>
        <v>0</v>
      </c>
      <c r="BH79" s="105">
        <f>IF($T$79="nulová",$N$79,0)</f>
        <v>0</v>
      </c>
      <c r="BI79" s="71" t="s">
        <v>17</v>
      </c>
      <c r="BJ79" s="105">
        <f>ROUND($L$79*$K$79,2)</f>
        <v>0</v>
      </c>
      <c r="BK79" s="71" t="s">
        <v>225</v>
      </c>
      <c r="BL79" s="71" t="s">
        <v>456</v>
      </c>
    </row>
    <row r="80" spans="2:64" s="6" customFormat="1" ht="39" customHeight="1">
      <c r="B80" s="20"/>
      <c r="C80" s="99" t="s">
        <v>119</v>
      </c>
      <c r="D80" s="99" t="s">
        <v>121</v>
      </c>
      <c r="E80" s="98" t="s">
        <v>457</v>
      </c>
      <c r="F80" s="254" t="s">
        <v>458</v>
      </c>
      <c r="G80" s="255"/>
      <c r="H80" s="255"/>
      <c r="I80" s="255"/>
      <c r="J80" s="99" t="s">
        <v>145</v>
      </c>
      <c r="K80" s="100">
        <v>4</v>
      </c>
      <c r="L80" s="256"/>
      <c r="M80" s="255"/>
      <c r="N80" s="257">
        <f>ROUND($L$80*$K$80,2)</f>
        <v>0</v>
      </c>
      <c r="O80" s="255"/>
      <c r="P80" s="255"/>
      <c r="Q80" s="255"/>
      <c r="R80" s="20"/>
      <c r="S80" s="101"/>
      <c r="T80" s="102" t="s">
        <v>37</v>
      </c>
      <c r="W80" s="103">
        <v>0.01807</v>
      </c>
      <c r="X80" s="103">
        <f>$W$80*$K$80</f>
        <v>0.07228</v>
      </c>
      <c r="Y80" s="103">
        <v>0</v>
      </c>
      <c r="Z80" s="104">
        <f>$Y$80*$K$80</f>
        <v>0</v>
      </c>
      <c r="AQ80" s="71" t="s">
        <v>225</v>
      </c>
      <c r="AS80" s="71" t="s">
        <v>121</v>
      </c>
      <c r="AT80" s="71" t="s">
        <v>76</v>
      </c>
      <c r="AX80" s="71" t="s">
        <v>120</v>
      </c>
      <c r="BD80" s="105">
        <f>IF($T$80="základní",$N$80,0)</f>
        <v>0</v>
      </c>
      <c r="BE80" s="105">
        <f>IF($T$80="snížená",$N$80,0)</f>
        <v>0</v>
      </c>
      <c r="BF80" s="105">
        <f>IF($T$80="zákl. přenesená",$N$80,0)</f>
        <v>0</v>
      </c>
      <c r="BG80" s="105">
        <f>IF($T$80="sníž. přenesená",$N$80,0)</f>
        <v>0</v>
      </c>
      <c r="BH80" s="105">
        <f>IF($T$80="nulová",$N$80,0)</f>
        <v>0</v>
      </c>
      <c r="BI80" s="71" t="s">
        <v>17</v>
      </c>
      <c r="BJ80" s="105">
        <f>ROUND($L$80*$K$80,2)</f>
        <v>0</v>
      </c>
      <c r="BK80" s="71" t="s">
        <v>225</v>
      </c>
      <c r="BL80" s="71" t="s">
        <v>459</v>
      </c>
    </row>
    <row r="81" spans="2:64" s="6" customFormat="1" ht="27" customHeight="1">
      <c r="B81" s="20"/>
      <c r="C81" s="99" t="s">
        <v>17</v>
      </c>
      <c r="D81" s="99" t="s">
        <v>121</v>
      </c>
      <c r="E81" s="98" t="s">
        <v>460</v>
      </c>
      <c r="F81" s="254" t="s">
        <v>461</v>
      </c>
      <c r="G81" s="255"/>
      <c r="H81" s="255"/>
      <c r="I81" s="255"/>
      <c r="J81" s="99" t="s">
        <v>145</v>
      </c>
      <c r="K81" s="100">
        <v>12</v>
      </c>
      <c r="L81" s="256"/>
      <c r="M81" s="255"/>
      <c r="N81" s="257">
        <f>ROUND($L$81*$K$81,2)</f>
        <v>0</v>
      </c>
      <c r="O81" s="255"/>
      <c r="P81" s="255"/>
      <c r="Q81" s="255"/>
      <c r="R81" s="20"/>
      <c r="S81" s="101"/>
      <c r="T81" s="102" t="s">
        <v>37</v>
      </c>
      <c r="W81" s="103">
        <v>0.00029</v>
      </c>
      <c r="X81" s="103">
        <f>$W$81*$K$81</f>
        <v>0.00348</v>
      </c>
      <c r="Y81" s="103">
        <v>0</v>
      </c>
      <c r="Z81" s="104">
        <f>$Y$81*$K$81</f>
        <v>0</v>
      </c>
      <c r="AQ81" s="71" t="s">
        <v>225</v>
      </c>
      <c r="AS81" s="71" t="s">
        <v>121</v>
      </c>
      <c r="AT81" s="71" t="s">
        <v>76</v>
      </c>
      <c r="AX81" s="71" t="s">
        <v>120</v>
      </c>
      <c r="BD81" s="105">
        <f>IF($T$81="základní",$N$81,0)</f>
        <v>0</v>
      </c>
      <c r="BE81" s="105">
        <f>IF($T$81="snížená",$N$81,0)</f>
        <v>0</v>
      </c>
      <c r="BF81" s="105">
        <f>IF($T$81="zákl. přenesená",$N$81,0)</f>
        <v>0</v>
      </c>
      <c r="BG81" s="105">
        <f>IF($T$81="sníž. přenesená",$N$81,0)</f>
        <v>0</v>
      </c>
      <c r="BH81" s="105">
        <f>IF($T$81="nulová",$N$81,0)</f>
        <v>0</v>
      </c>
      <c r="BI81" s="71" t="s">
        <v>17</v>
      </c>
      <c r="BJ81" s="105">
        <f>ROUND($L$81*$K$81,2)</f>
        <v>0</v>
      </c>
      <c r="BK81" s="71" t="s">
        <v>225</v>
      </c>
      <c r="BL81" s="71" t="s">
        <v>462</v>
      </c>
    </row>
    <row r="82" spans="2:64" s="6" customFormat="1" ht="27" customHeight="1">
      <c r="B82" s="20"/>
      <c r="C82" s="99" t="s">
        <v>76</v>
      </c>
      <c r="D82" s="99" t="s">
        <v>121</v>
      </c>
      <c r="E82" s="98" t="s">
        <v>463</v>
      </c>
      <c r="F82" s="254" t="s">
        <v>464</v>
      </c>
      <c r="G82" s="255"/>
      <c r="H82" s="255"/>
      <c r="I82" s="255"/>
      <c r="J82" s="99" t="s">
        <v>145</v>
      </c>
      <c r="K82" s="100">
        <v>31</v>
      </c>
      <c r="L82" s="256"/>
      <c r="M82" s="255"/>
      <c r="N82" s="257">
        <f>ROUND($L$82*$K$82,2)</f>
        <v>0</v>
      </c>
      <c r="O82" s="255"/>
      <c r="P82" s="255"/>
      <c r="Q82" s="255"/>
      <c r="R82" s="20"/>
      <c r="S82" s="101"/>
      <c r="T82" s="102" t="s">
        <v>37</v>
      </c>
      <c r="W82" s="103">
        <v>0.00035</v>
      </c>
      <c r="X82" s="103">
        <f>$W$82*$K$82</f>
        <v>0.01085</v>
      </c>
      <c r="Y82" s="103">
        <v>0</v>
      </c>
      <c r="Z82" s="104">
        <f>$Y$82*$K$82</f>
        <v>0</v>
      </c>
      <c r="AQ82" s="71" t="s">
        <v>225</v>
      </c>
      <c r="AS82" s="71" t="s">
        <v>121</v>
      </c>
      <c r="AT82" s="71" t="s">
        <v>76</v>
      </c>
      <c r="AX82" s="71" t="s">
        <v>120</v>
      </c>
      <c r="BD82" s="105">
        <f>IF($T$82="základní",$N$82,0)</f>
        <v>0</v>
      </c>
      <c r="BE82" s="105">
        <f>IF($T$82="snížená",$N$82,0)</f>
        <v>0</v>
      </c>
      <c r="BF82" s="105">
        <f>IF($T$82="zákl. přenesená",$N$82,0)</f>
        <v>0</v>
      </c>
      <c r="BG82" s="105">
        <f>IF($T$82="sníž. přenesená",$N$82,0)</f>
        <v>0</v>
      </c>
      <c r="BH82" s="105">
        <f>IF($T$82="nulová",$N$82,0)</f>
        <v>0</v>
      </c>
      <c r="BI82" s="71" t="s">
        <v>17</v>
      </c>
      <c r="BJ82" s="105">
        <f>ROUND($L$82*$K$82,2)</f>
        <v>0</v>
      </c>
      <c r="BK82" s="71" t="s">
        <v>225</v>
      </c>
      <c r="BL82" s="71" t="s">
        <v>465</v>
      </c>
    </row>
    <row r="83" spans="2:64" s="6" customFormat="1" ht="27" customHeight="1">
      <c r="B83" s="20"/>
      <c r="C83" s="99" t="s">
        <v>183</v>
      </c>
      <c r="D83" s="99" t="s">
        <v>121</v>
      </c>
      <c r="E83" s="98" t="s">
        <v>466</v>
      </c>
      <c r="F83" s="254" t="s">
        <v>467</v>
      </c>
      <c r="G83" s="255"/>
      <c r="H83" s="255"/>
      <c r="I83" s="255"/>
      <c r="J83" s="99" t="s">
        <v>228</v>
      </c>
      <c r="K83" s="100">
        <v>2</v>
      </c>
      <c r="L83" s="256"/>
      <c r="M83" s="255"/>
      <c r="N83" s="257">
        <f>ROUND($L$83*$K$83,2)</f>
        <v>0</v>
      </c>
      <c r="O83" s="255"/>
      <c r="P83" s="255"/>
      <c r="Q83" s="255"/>
      <c r="R83" s="20"/>
      <c r="S83" s="101"/>
      <c r="T83" s="102" t="s">
        <v>37</v>
      </c>
      <c r="W83" s="103">
        <v>0.00035</v>
      </c>
      <c r="X83" s="103">
        <f>$W$83*$K$83</f>
        <v>0.0007</v>
      </c>
      <c r="Y83" s="103">
        <v>0</v>
      </c>
      <c r="Z83" s="104">
        <f>$Y$83*$K$83</f>
        <v>0</v>
      </c>
      <c r="AQ83" s="71" t="s">
        <v>225</v>
      </c>
      <c r="AS83" s="71" t="s">
        <v>121</v>
      </c>
      <c r="AT83" s="71" t="s">
        <v>76</v>
      </c>
      <c r="AX83" s="71" t="s">
        <v>120</v>
      </c>
      <c r="BD83" s="105">
        <f>IF($T$83="základní",$N$83,0)</f>
        <v>0</v>
      </c>
      <c r="BE83" s="105">
        <f>IF($T$83="snížená",$N$83,0)</f>
        <v>0</v>
      </c>
      <c r="BF83" s="105">
        <f>IF($T$83="zákl. přenesená",$N$83,0)</f>
        <v>0</v>
      </c>
      <c r="BG83" s="105">
        <f>IF($T$83="sníž. přenesená",$N$83,0)</f>
        <v>0</v>
      </c>
      <c r="BH83" s="105">
        <f>IF($T$83="nulová",$N$83,0)</f>
        <v>0</v>
      </c>
      <c r="BI83" s="71" t="s">
        <v>17</v>
      </c>
      <c r="BJ83" s="105">
        <f>ROUND($L$83*$K$83,2)</f>
        <v>0</v>
      </c>
      <c r="BK83" s="71" t="s">
        <v>225</v>
      </c>
      <c r="BL83" s="71" t="s">
        <v>468</v>
      </c>
    </row>
    <row r="84" spans="2:64" s="6" customFormat="1" ht="27" customHeight="1">
      <c r="B84" s="20"/>
      <c r="C84" s="99" t="s">
        <v>262</v>
      </c>
      <c r="D84" s="99" t="s">
        <v>121</v>
      </c>
      <c r="E84" s="98" t="s">
        <v>469</v>
      </c>
      <c r="F84" s="254" t="s">
        <v>470</v>
      </c>
      <c r="G84" s="255"/>
      <c r="H84" s="255"/>
      <c r="I84" s="255"/>
      <c r="J84" s="99" t="s">
        <v>228</v>
      </c>
      <c r="K84" s="100">
        <v>1</v>
      </c>
      <c r="L84" s="256"/>
      <c r="M84" s="255"/>
      <c r="N84" s="257">
        <f>ROUND($L$84*$K$84,2)</f>
        <v>0</v>
      </c>
      <c r="O84" s="255"/>
      <c r="P84" s="255"/>
      <c r="Q84" s="255"/>
      <c r="R84" s="20"/>
      <c r="S84" s="101"/>
      <c r="T84" s="102" t="s">
        <v>37</v>
      </c>
      <c r="W84" s="103">
        <v>0.00035</v>
      </c>
      <c r="X84" s="103">
        <f>$W$84*$K$84</f>
        <v>0.00035</v>
      </c>
      <c r="Y84" s="103">
        <v>0</v>
      </c>
      <c r="Z84" s="104">
        <f>$Y$84*$K$84</f>
        <v>0</v>
      </c>
      <c r="AQ84" s="71" t="s">
        <v>225</v>
      </c>
      <c r="AS84" s="71" t="s">
        <v>121</v>
      </c>
      <c r="AT84" s="71" t="s">
        <v>76</v>
      </c>
      <c r="AX84" s="71" t="s">
        <v>120</v>
      </c>
      <c r="BD84" s="105">
        <f>IF($T$84="základní",$N$84,0)</f>
        <v>0</v>
      </c>
      <c r="BE84" s="105">
        <f>IF($T$84="snížená",$N$84,0)</f>
        <v>0</v>
      </c>
      <c r="BF84" s="105">
        <f>IF($T$84="zákl. přenesená",$N$84,0)</f>
        <v>0</v>
      </c>
      <c r="BG84" s="105">
        <f>IF($T$84="sníž. přenesená",$N$84,0)</f>
        <v>0</v>
      </c>
      <c r="BH84" s="105">
        <f>IF($T$84="nulová",$N$84,0)</f>
        <v>0</v>
      </c>
      <c r="BI84" s="71" t="s">
        <v>17</v>
      </c>
      <c r="BJ84" s="105">
        <f>ROUND($L$84*$K$84,2)</f>
        <v>0</v>
      </c>
      <c r="BK84" s="71" t="s">
        <v>225</v>
      </c>
      <c r="BL84" s="71" t="s">
        <v>471</v>
      </c>
    </row>
    <row r="85" spans="2:64" s="6" customFormat="1" ht="39" customHeight="1">
      <c r="B85" s="20"/>
      <c r="C85" s="99" t="s">
        <v>266</v>
      </c>
      <c r="D85" s="99" t="s">
        <v>121</v>
      </c>
      <c r="E85" s="98" t="s">
        <v>472</v>
      </c>
      <c r="F85" s="254" t="s">
        <v>473</v>
      </c>
      <c r="G85" s="255"/>
      <c r="H85" s="255"/>
      <c r="I85" s="255"/>
      <c r="J85" s="99" t="s">
        <v>228</v>
      </c>
      <c r="K85" s="100">
        <v>4</v>
      </c>
      <c r="L85" s="256"/>
      <c r="M85" s="255"/>
      <c r="N85" s="257">
        <f>ROUND($L$85*$K$85,2)</f>
        <v>0</v>
      </c>
      <c r="O85" s="255"/>
      <c r="P85" s="255"/>
      <c r="Q85" s="255"/>
      <c r="R85" s="20"/>
      <c r="S85" s="101"/>
      <c r="T85" s="102" t="s">
        <v>37</v>
      </c>
      <c r="W85" s="103">
        <v>0.00035</v>
      </c>
      <c r="X85" s="103">
        <f>$W$85*$K$85</f>
        <v>0.0014</v>
      </c>
      <c r="Y85" s="103">
        <v>0</v>
      </c>
      <c r="Z85" s="104">
        <f>$Y$85*$K$85</f>
        <v>0</v>
      </c>
      <c r="AQ85" s="71" t="s">
        <v>225</v>
      </c>
      <c r="AS85" s="71" t="s">
        <v>121</v>
      </c>
      <c r="AT85" s="71" t="s">
        <v>76</v>
      </c>
      <c r="AX85" s="71" t="s">
        <v>120</v>
      </c>
      <c r="BD85" s="105">
        <f>IF($T$85="základní",$N$85,0)</f>
        <v>0</v>
      </c>
      <c r="BE85" s="105">
        <f>IF($T$85="snížená",$N$85,0)</f>
        <v>0</v>
      </c>
      <c r="BF85" s="105">
        <f>IF($T$85="zákl. přenesená",$N$85,0)</f>
        <v>0</v>
      </c>
      <c r="BG85" s="105">
        <f>IF($T$85="sníž. přenesená",$N$85,0)</f>
        <v>0</v>
      </c>
      <c r="BH85" s="105">
        <f>IF($T$85="nulová",$N$85,0)</f>
        <v>0</v>
      </c>
      <c r="BI85" s="71" t="s">
        <v>17</v>
      </c>
      <c r="BJ85" s="105">
        <f>ROUND($L$85*$K$85,2)</f>
        <v>0</v>
      </c>
      <c r="BK85" s="71" t="s">
        <v>225</v>
      </c>
      <c r="BL85" s="71" t="s">
        <v>474</v>
      </c>
    </row>
    <row r="86" spans="2:64" s="6" customFormat="1" ht="39" customHeight="1">
      <c r="B86" s="20"/>
      <c r="C86" s="99" t="s">
        <v>272</v>
      </c>
      <c r="D86" s="99" t="s">
        <v>121</v>
      </c>
      <c r="E86" s="98" t="s">
        <v>475</v>
      </c>
      <c r="F86" s="254" t="s">
        <v>476</v>
      </c>
      <c r="G86" s="255"/>
      <c r="H86" s="255"/>
      <c r="I86" s="255"/>
      <c r="J86" s="99" t="s">
        <v>228</v>
      </c>
      <c r="K86" s="100">
        <v>2</v>
      </c>
      <c r="L86" s="256"/>
      <c r="M86" s="255"/>
      <c r="N86" s="257">
        <f>ROUND($L$86*$K$86,2)</f>
        <v>0</v>
      </c>
      <c r="O86" s="255"/>
      <c r="P86" s="255"/>
      <c r="Q86" s="255"/>
      <c r="R86" s="20"/>
      <c r="S86" s="101"/>
      <c r="T86" s="102" t="s">
        <v>37</v>
      </c>
      <c r="W86" s="103">
        <v>0.00035</v>
      </c>
      <c r="X86" s="103">
        <f>$W$86*$K$86</f>
        <v>0.0007</v>
      </c>
      <c r="Y86" s="103">
        <v>0</v>
      </c>
      <c r="Z86" s="104">
        <f>$Y$86*$K$86</f>
        <v>0</v>
      </c>
      <c r="AQ86" s="71" t="s">
        <v>225</v>
      </c>
      <c r="AS86" s="71" t="s">
        <v>121</v>
      </c>
      <c r="AT86" s="71" t="s">
        <v>76</v>
      </c>
      <c r="AX86" s="71" t="s">
        <v>120</v>
      </c>
      <c r="BD86" s="105">
        <f>IF($T$86="základní",$N$86,0)</f>
        <v>0</v>
      </c>
      <c r="BE86" s="105">
        <f>IF($T$86="snížená",$N$86,0)</f>
        <v>0</v>
      </c>
      <c r="BF86" s="105">
        <f>IF($T$86="zákl. přenesená",$N$86,0)</f>
        <v>0</v>
      </c>
      <c r="BG86" s="105">
        <f>IF($T$86="sníž. přenesená",$N$86,0)</f>
        <v>0</v>
      </c>
      <c r="BH86" s="105">
        <f>IF($T$86="nulová",$N$86,0)</f>
        <v>0</v>
      </c>
      <c r="BI86" s="71" t="s">
        <v>17</v>
      </c>
      <c r="BJ86" s="105">
        <f>ROUND($L$86*$K$86,2)</f>
        <v>0</v>
      </c>
      <c r="BK86" s="71" t="s">
        <v>225</v>
      </c>
      <c r="BL86" s="71" t="s">
        <v>477</v>
      </c>
    </row>
    <row r="87" spans="2:64" s="6" customFormat="1" ht="39" customHeight="1">
      <c r="B87" s="20"/>
      <c r="C87" s="99" t="s">
        <v>22</v>
      </c>
      <c r="D87" s="99" t="s">
        <v>121</v>
      </c>
      <c r="E87" s="98" t="s">
        <v>478</v>
      </c>
      <c r="F87" s="254" t="s">
        <v>479</v>
      </c>
      <c r="G87" s="255"/>
      <c r="H87" s="255"/>
      <c r="I87" s="255"/>
      <c r="J87" s="99" t="s">
        <v>228</v>
      </c>
      <c r="K87" s="100">
        <v>5</v>
      </c>
      <c r="L87" s="256"/>
      <c r="M87" s="255"/>
      <c r="N87" s="257">
        <f>ROUND($L$87*$K$87,2)</f>
        <v>0</v>
      </c>
      <c r="O87" s="255"/>
      <c r="P87" s="255"/>
      <c r="Q87" s="255"/>
      <c r="R87" s="20"/>
      <c r="S87" s="101"/>
      <c r="T87" s="102" t="s">
        <v>37</v>
      </c>
      <c r="W87" s="103">
        <v>0.00035</v>
      </c>
      <c r="X87" s="103">
        <f>$W$87*$K$87</f>
        <v>0.00175</v>
      </c>
      <c r="Y87" s="103">
        <v>0</v>
      </c>
      <c r="Z87" s="104">
        <f>$Y$87*$K$87</f>
        <v>0</v>
      </c>
      <c r="AQ87" s="71" t="s">
        <v>225</v>
      </c>
      <c r="AS87" s="71" t="s">
        <v>121</v>
      </c>
      <c r="AT87" s="71" t="s">
        <v>76</v>
      </c>
      <c r="AX87" s="71" t="s">
        <v>120</v>
      </c>
      <c r="BD87" s="105">
        <f>IF($T$87="základní",$N$87,0)</f>
        <v>0</v>
      </c>
      <c r="BE87" s="105">
        <f>IF($T$87="snížená",$N$87,0)</f>
        <v>0</v>
      </c>
      <c r="BF87" s="105">
        <f>IF($T$87="zákl. přenesená",$N$87,0)</f>
        <v>0</v>
      </c>
      <c r="BG87" s="105">
        <f>IF($T$87="sníž. přenesená",$N$87,0)</f>
        <v>0</v>
      </c>
      <c r="BH87" s="105">
        <f>IF($T$87="nulová",$N$87,0)</f>
        <v>0</v>
      </c>
      <c r="BI87" s="71" t="s">
        <v>17</v>
      </c>
      <c r="BJ87" s="105">
        <f>ROUND($L$87*$K$87,2)</f>
        <v>0</v>
      </c>
      <c r="BK87" s="71" t="s">
        <v>225</v>
      </c>
      <c r="BL87" s="71" t="s">
        <v>480</v>
      </c>
    </row>
    <row r="88" spans="2:64" s="6" customFormat="1" ht="27" customHeight="1">
      <c r="B88" s="20"/>
      <c r="C88" s="99" t="s">
        <v>142</v>
      </c>
      <c r="D88" s="99" t="s">
        <v>121</v>
      </c>
      <c r="E88" s="98" t="s">
        <v>481</v>
      </c>
      <c r="F88" s="254" t="s">
        <v>482</v>
      </c>
      <c r="G88" s="255"/>
      <c r="H88" s="255"/>
      <c r="I88" s="255"/>
      <c r="J88" s="99" t="s">
        <v>228</v>
      </c>
      <c r="K88" s="100">
        <v>4</v>
      </c>
      <c r="L88" s="256"/>
      <c r="M88" s="255"/>
      <c r="N88" s="257">
        <f>ROUND($L$88*$K$88,2)</f>
        <v>0</v>
      </c>
      <c r="O88" s="255"/>
      <c r="P88" s="255"/>
      <c r="Q88" s="255"/>
      <c r="R88" s="20"/>
      <c r="S88" s="101"/>
      <c r="T88" s="102" t="s">
        <v>37</v>
      </c>
      <c r="W88" s="103">
        <v>0.00035</v>
      </c>
      <c r="X88" s="103">
        <f>$W$88*$K$88</f>
        <v>0.0014</v>
      </c>
      <c r="Y88" s="103">
        <v>0</v>
      </c>
      <c r="Z88" s="104">
        <f>$Y$88*$K$88</f>
        <v>0</v>
      </c>
      <c r="AQ88" s="71" t="s">
        <v>225</v>
      </c>
      <c r="AS88" s="71" t="s">
        <v>121</v>
      </c>
      <c r="AT88" s="71" t="s">
        <v>76</v>
      </c>
      <c r="AX88" s="71" t="s">
        <v>120</v>
      </c>
      <c r="BD88" s="105">
        <f>IF($T$88="základní",$N$88,0)</f>
        <v>0</v>
      </c>
      <c r="BE88" s="105">
        <f>IF($T$88="snížená",$N$88,0)</f>
        <v>0</v>
      </c>
      <c r="BF88" s="105">
        <f>IF($T$88="zákl. přenesená",$N$88,0)</f>
        <v>0</v>
      </c>
      <c r="BG88" s="105">
        <f>IF($T$88="sníž. přenesená",$N$88,0)</f>
        <v>0</v>
      </c>
      <c r="BH88" s="105">
        <f>IF($T$88="nulová",$N$88,0)</f>
        <v>0</v>
      </c>
      <c r="BI88" s="71" t="s">
        <v>17</v>
      </c>
      <c r="BJ88" s="105">
        <f>ROUND($L$88*$K$88,2)</f>
        <v>0</v>
      </c>
      <c r="BK88" s="71" t="s">
        <v>225</v>
      </c>
      <c r="BL88" s="71" t="s">
        <v>483</v>
      </c>
    </row>
    <row r="89" spans="2:64" s="6" customFormat="1" ht="27" customHeight="1">
      <c r="B89" s="20"/>
      <c r="C89" s="99" t="s">
        <v>204</v>
      </c>
      <c r="D89" s="99" t="s">
        <v>121</v>
      </c>
      <c r="E89" s="98" t="s">
        <v>484</v>
      </c>
      <c r="F89" s="254" t="s">
        <v>485</v>
      </c>
      <c r="G89" s="255"/>
      <c r="H89" s="255"/>
      <c r="I89" s="255"/>
      <c r="J89" s="99" t="s">
        <v>156</v>
      </c>
      <c r="K89" s="100">
        <v>1</v>
      </c>
      <c r="L89" s="256"/>
      <c r="M89" s="255"/>
      <c r="N89" s="257">
        <f>ROUND($L$89*$K$89,2)</f>
        <v>0</v>
      </c>
      <c r="O89" s="255"/>
      <c r="P89" s="255"/>
      <c r="Q89" s="255"/>
      <c r="R89" s="20"/>
      <c r="S89" s="101"/>
      <c r="T89" s="102" t="s">
        <v>37</v>
      </c>
      <c r="W89" s="103">
        <v>0.00035</v>
      </c>
      <c r="X89" s="103">
        <f>$W$89*$K$89</f>
        <v>0.00035</v>
      </c>
      <c r="Y89" s="103">
        <v>0</v>
      </c>
      <c r="Z89" s="104">
        <f>$Y$89*$K$89</f>
        <v>0</v>
      </c>
      <c r="AQ89" s="71" t="s">
        <v>225</v>
      </c>
      <c r="AS89" s="71" t="s">
        <v>121</v>
      </c>
      <c r="AT89" s="71" t="s">
        <v>76</v>
      </c>
      <c r="AX89" s="71" t="s">
        <v>120</v>
      </c>
      <c r="BD89" s="105">
        <f>IF($T$89="základní",$N$89,0)</f>
        <v>0</v>
      </c>
      <c r="BE89" s="105">
        <f>IF($T$89="snížená",$N$89,0)</f>
        <v>0</v>
      </c>
      <c r="BF89" s="105">
        <f>IF($T$89="zákl. přenesená",$N$89,0)</f>
        <v>0</v>
      </c>
      <c r="BG89" s="105">
        <f>IF($T$89="sníž. přenesená",$N$89,0)</f>
        <v>0</v>
      </c>
      <c r="BH89" s="105">
        <f>IF($T$89="nulová",$N$89,0)</f>
        <v>0</v>
      </c>
      <c r="BI89" s="71" t="s">
        <v>17</v>
      </c>
      <c r="BJ89" s="105">
        <f>ROUND($L$89*$K$89,2)</f>
        <v>0</v>
      </c>
      <c r="BK89" s="71" t="s">
        <v>225</v>
      </c>
      <c r="BL89" s="71" t="s">
        <v>486</v>
      </c>
    </row>
    <row r="90" spans="2:64" s="6" customFormat="1" ht="27" customHeight="1">
      <c r="B90" s="20"/>
      <c r="C90" s="99" t="s">
        <v>9</v>
      </c>
      <c r="D90" s="99" t="s">
        <v>121</v>
      </c>
      <c r="E90" s="98" t="s">
        <v>487</v>
      </c>
      <c r="F90" s="254" t="s">
        <v>488</v>
      </c>
      <c r="G90" s="255"/>
      <c r="H90" s="255"/>
      <c r="I90" s="255"/>
      <c r="J90" s="99" t="s">
        <v>156</v>
      </c>
      <c r="K90" s="100">
        <v>1</v>
      </c>
      <c r="L90" s="256"/>
      <c r="M90" s="255"/>
      <c r="N90" s="257">
        <f>ROUND($L$90*$K$90,2)</f>
        <v>0</v>
      </c>
      <c r="O90" s="255"/>
      <c r="P90" s="255"/>
      <c r="Q90" s="255"/>
      <c r="R90" s="20"/>
      <c r="S90" s="101"/>
      <c r="T90" s="102" t="s">
        <v>37</v>
      </c>
      <c r="W90" s="103">
        <v>0.00035</v>
      </c>
      <c r="X90" s="103">
        <f>$W$90*$K$90</f>
        <v>0.00035</v>
      </c>
      <c r="Y90" s="103">
        <v>0</v>
      </c>
      <c r="Z90" s="104">
        <f>$Y$90*$K$90</f>
        <v>0</v>
      </c>
      <c r="AQ90" s="71" t="s">
        <v>225</v>
      </c>
      <c r="AS90" s="71" t="s">
        <v>121</v>
      </c>
      <c r="AT90" s="71" t="s">
        <v>76</v>
      </c>
      <c r="AX90" s="71" t="s">
        <v>120</v>
      </c>
      <c r="BD90" s="105">
        <f>IF($T$90="základní",$N$90,0)</f>
        <v>0</v>
      </c>
      <c r="BE90" s="105">
        <f>IF($T$90="snížená",$N$90,0)</f>
        <v>0</v>
      </c>
      <c r="BF90" s="105">
        <f>IF($T$90="zákl. přenesená",$N$90,0)</f>
        <v>0</v>
      </c>
      <c r="BG90" s="105">
        <f>IF($T$90="sníž. přenesená",$N$90,0)</f>
        <v>0</v>
      </c>
      <c r="BH90" s="105">
        <f>IF($T$90="nulová",$N$90,0)</f>
        <v>0</v>
      </c>
      <c r="BI90" s="71" t="s">
        <v>17</v>
      </c>
      <c r="BJ90" s="105">
        <f>ROUND($L$90*$K$90,2)</f>
        <v>0</v>
      </c>
      <c r="BK90" s="71" t="s">
        <v>225</v>
      </c>
      <c r="BL90" s="71" t="s">
        <v>489</v>
      </c>
    </row>
    <row r="91" spans="2:64" s="6" customFormat="1" ht="27" customHeight="1">
      <c r="B91" s="20"/>
      <c r="C91" s="99" t="s">
        <v>213</v>
      </c>
      <c r="D91" s="99" t="s">
        <v>121</v>
      </c>
      <c r="E91" s="98" t="s">
        <v>490</v>
      </c>
      <c r="F91" s="254" t="s">
        <v>491</v>
      </c>
      <c r="G91" s="255"/>
      <c r="H91" s="255"/>
      <c r="I91" s="255"/>
      <c r="J91" s="99" t="s">
        <v>145</v>
      </c>
      <c r="K91" s="100">
        <v>74</v>
      </c>
      <c r="L91" s="256"/>
      <c r="M91" s="255"/>
      <c r="N91" s="257">
        <f>ROUND($L$91*$K$91,2)</f>
        <v>0</v>
      </c>
      <c r="O91" s="255"/>
      <c r="P91" s="255"/>
      <c r="Q91" s="255"/>
      <c r="R91" s="20"/>
      <c r="S91" s="101"/>
      <c r="T91" s="102" t="s">
        <v>37</v>
      </c>
      <c r="W91" s="103">
        <v>0</v>
      </c>
      <c r="X91" s="103">
        <f>$W$91*$K$91</f>
        <v>0</v>
      </c>
      <c r="Y91" s="103">
        <v>0</v>
      </c>
      <c r="Z91" s="104">
        <f>$Y$91*$K$91</f>
        <v>0</v>
      </c>
      <c r="AQ91" s="71" t="s">
        <v>225</v>
      </c>
      <c r="AS91" s="71" t="s">
        <v>121</v>
      </c>
      <c r="AT91" s="71" t="s">
        <v>76</v>
      </c>
      <c r="AX91" s="71" t="s">
        <v>120</v>
      </c>
      <c r="BD91" s="105">
        <f>IF($T$91="základní",$N$91,0)</f>
        <v>0</v>
      </c>
      <c r="BE91" s="105">
        <f>IF($T$91="snížená",$N$91,0)</f>
        <v>0</v>
      </c>
      <c r="BF91" s="105">
        <f>IF($T$91="zákl. přenesená",$N$91,0)</f>
        <v>0</v>
      </c>
      <c r="BG91" s="105">
        <f>IF($T$91="sníž. přenesená",$N$91,0)</f>
        <v>0</v>
      </c>
      <c r="BH91" s="105">
        <f>IF($T$91="nulová",$N$91,0)</f>
        <v>0</v>
      </c>
      <c r="BI91" s="71" t="s">
        <v>17</v>
      </c>
      <c r="BJ91" s="105">
        <f>ROUND($L$91*$K$91,2)</f>
        <v>0</v>
      </c>
      <c r="BK91" s="71" t="s">
        <v>225</v>
      </c>
      <c r="BL91" s="71" t="s">
        <v>492</v>
      </c>
    </row>
    <row r="92" spans="2:64" s="6" customFormat="1" ht="27" customHeight="1">
      <c r="B92" s="20"/>
      <c r="C92" s="99" t="s">
        <v>192</v>
      </c>
      <c r="D92" s="99" t="s">
        <v>121</v>
      </c>
      <c r="E92" s="98" t="s">
        <v>493</v>
      </c>
      <c r="F92" s="254" t="s">
        <v>494</v>
      </c>
      <c r="G92" s="255"/>
      <c r="H92" s="255"/>
      <c r="I92" s="255"/>
      <c r="J92" s="99" t="s">
        <v>364</v>
      </c>
      <c r="K92" s="129"/>
      <c r="L92" s="256"/>
      <c r="M92" s="255"/>
      <c r="N92" s="257">
        <f>ROUND($L$92*$K$92,2)</f>
        <v>0</v>
      </c>
      <c r="O92" s="255"/>
      <c r="P92" s="255"/>
      <c r="Q92" s="255"/>
      <c r="R92" s="20"/>
      <c r="S92" s="101"/>
      <c r="T92" s="102" t="s">
        <v>37</v>
      </c>
      <c r="W92" s="103">
        <v>0</v>
      </c>
      <c r="X92" s="103">
        <f>$W$92*$K$92</f>
        <v>0</v>
      </c>
      <c r="Y92" s="103">
        <v>0</v>
      </c>
      <c r="Z92" s="104">
        <f>$Y$92*$K$92</f>
        <v>0</v>
      </c>
      <c r="AQ92" s="71" t="s">
        <v>225</v>
      </c>
      <c r="AS92" s="71" t="s">
        <v>121</v>
      </c>
      <c r="AT92" s="71" t="s">
        <v>76</v>
      </c>
      <c r="AX92" s="71" t="s">
        <v>120</v>
      </c>
      <c r="BD92" s="105">
        <f>IF($T$92="základní",$N$92,0)</f>
        <v>0</v>
      </c>
      <c r="BE92" s="105">
        <f>IF($T$92="snížená",$N$92,0)</f>
        <v>0</v>
      </c>
      <c r="BF92" s="105">
        <f>IF($T$92="zákl. přenesená",$N$92,0)</f>
        <v>0</v>
      </c>
      <c r="BG92" s="105">
        <f>IF($T$92="sníž. přenesená",$N$92,0)</f>
        <v>0</v>
      </c>
      <c r="BH92" s="105">
        <f>IF($T$92="nulová",$N$92,0)</f>
        <v>0</v>
      </c>
      <c r="BI92" s="71" t="s">
        <v>17</v>
      </c>
      <c r="BJ92" s="105">
        <f>ROUND($L$92*$K$92,2)</f>
        <v>0</v>
      </c>
      <c r="BK92" s="71" t="s">
        <v>225</v>
      </c>
      <c r="BL92" s="71" t="s">
        <v>495</v>
      </c>
    </row>
    <row r="93" spans="2:62" s="88" customFormat="1" ht="30.75" customHeight="1">
      <c r="B93" s="89"/>
      <c r="D93" s="96" t="s">
        <v>447</v>
      </c>
      <c r="N93" s="251">
        <f>$BJ$93</f>
        <v>0</v>
      </c>
      <c r="O93" s="252"/>
      <c r="P93" s="252"/>
      <c r="Q93" s="252"/>
      <c r="R93" s="89"/>
      <c r="S93" s="92"/>
      <c r="V93" s="93">
        <f>SUM($V$94:$V$127)</f>
        <v>0</v>
      </c>
      <c r="X93" s="93">
        <f>SUM($X$94:$X$127)</f>
        <v>0.19333000000000009</v>
      </c>
      <c r="Z93" s="94">
        <f>SUM($Z$94:$Z$127)</f>
        <v>0</v>
      </c>
      <c r="AQ93" s="91" t="s">
        <v>76</v>
      </c>
      <c r="AS93" s="91" t="s">
        <v>66</v>
      </c>
      <c r="AT93" s="91" t="s">
        <v>17</v>
      </c>
      <c r="AX93" s="91" t="s">
        <v>120</v>
      </c>
      <c r="BJ93" s="95">
        <f>SUM($BJ$94:$BJ$127)</f>
        <v>0</v>
      </c>
    </row>
    <row r="94" spans="2:64" s="6" customFormat="1" ht="27" customHeight="1">
      <c r="B94" s="20"/>
      <c r="C94" s="99" t="s">
        <v>225</v>
      </c>
      <c r="D94" s="99" t="s">
        <v>121</v>
      </c>
      <c r="E94" s="98" t="s">
        <v>496</v>
      </c>
      <c r="F94" s="254" t="s">
        <v>497</v>
      </c>
      <c r="G94" s="255"/>
      <c r="H94" s="255"/>
      <c r="I94" s="255"/>
      <c r="J94" s="99" t="s">
        <v>145</v>
      </c>
      <c r="K94" s="100">
        <v>61</v>
      </c>
      <c r="L94" s="256"/>
      <c r="M94" s="255"/>
      <c r="N94" s="257">
        <f>ROUND($L$94*$K$94,2)</f>
        <v>0</v>
      </c>
      <c r="O94" s="255"/>
      <c r="P94" s="255"/>
      <c r="Q94" s="255"/>
      <c r="R94" s="20"/>
      <c r="S94" s="101"/>
      <c r="T94" s="102" t="s">
        <v>37</v>
      </c>
      <c r="W94" s="103">
        <v>0.00066</v>
      </c>
      <c r="X94" s="103">
        <f>$W$94*$K$94</f>
        <v>0.04026</v>
      </c>
      <c r="Y94" s="103">
        <v>0</v>
      </c>
      <c r="Z94" s="104">
        <f>$Y$94*$K$94</f>
        <v>0</v>
      </c>
      <c r="AQ94" s="71" t="s">
        <v>225</v>
      </c>
      <c r="AS94" s="71" t="s">
        <v>121</v>
      </c>
      <c r="AT94" s="71" t="s">
        <v>76</v>
      </c>
      <c r="AX94" s="71" t="s">
        <v>120</v>
      </c>
      <c r="BD94" s="105">
        <f>IF($T$94="základní",$N$94,0)</f>
        <v>0</v>
      </c>
      <c r="BE94" s="105">
        <f>IF($T$94="snížená",$N$94,0)</f>
        <v>0</v>
      </c>
      <c r="BF94" s="105">
        <f>IF($T$94="zákl. přenesená",$N$94,0)</f>
        <v>0</v>
      </c>
      <c r="BG94" s="105">
        <f>IF($T$94="sníž. přenesená",$N$94,0)</f>
        <v>0</v>
      </c>
      <c r="BH94" s="105">
        <f>IF($T$94="nulová",$N$94,0)</f>
        <v>0</v>
      </c>
      <c r="BI94" s="71" t="s">
        <v>17</v>
      </c>
      <c r="BJ94" s="105">
        <f>ROUND($L$94*$K$94,2)</f>
        <v>0</v>
      </c>
      <c r="BK94" s="71" t="s">
        <v>225</v>
      </c>
      <c r="BL94" s="71" t="s">
        <v>498</v>
      </c>
    </row>
    <row r="95" spans="2:50" s="6" customFormat="1" ht="15.75" customHeight="1">
      <c r="B95" s="110"/>
      <c r="E95" s="111"/>
      <c r="F95" s="271" t="s">
        <v>499</v>
      </c>
      <c r="G95" s="272"/>
      <c r="H95" s="272"/>
      <c r="I95" s="272"/>
      <c r="K95" s="113">
        <v>26</v>
      </c>
      <c r="R95" s="110"/>
      <c r="S95" s="114"/>
      <c r="Z95" s="115"/>
      <c r="AS95" s="112" t="s">
        <v>149</v>
      </c>
      <c r="AT95" s="112" t="s">
        <v>76</v>
      </c>
      <c r="AU95" s="112" t="s">
        <v>76</v>
      </c>
      <c r="AV95" s="112" t="s">
        <v>101</v>
      </c>
      <c r="AW95" s="112" t="s">
        <v>67</v>
      </c>
      <c r="AX95" s="112" t="s">
        <v>120</v>
      </c>
    </row>
    <row r="96" spans="2:50" s="6" customFormat="1" ht="15.75" customHeight="1">
      <c r="B96" s="110"/>
      <c r="E96" s="112"/>
      <c r="F96" s="271" t="s">
        <v>500</v>
      </c>
      <c r="G96" s="272"/>
      <c r="H96" s="272"/>
      <c r="I96" s="272"/>
      <c r="K96" s="113">
        <v>9</v>
      </c>
      <c r="R96" s="110"/>
      <c r="S96" s="114"/>
      <c r="Z96" s="115"/>
      <c r="AS96" s="112" t="s">
        <v>149</v>
      </c>
      <c r="AT96" s="112" t="s">
        <v>76</v>
      </c>
      <c r="AU96" s="112" t="s">
        <v>76</v>
      </c>
      <c r="AV96" s="112" t="s">
        <v>101</v>
      </c>
      <c r="AW96" s="112" t="s">
        <v>67</v>
      </c>
      <c r="AX96" s="112" t="s">
        <v>120</v>
      </c>
    </row>
    <row r="97" spans="2:50" s="6" customFormat="1" ht="15.75" customHeight="1">
      <c r="B97" s="110"/>
      <c r="E97" s="112"/>
      <c r="F97" s="271" t="s">
        <v>501</v>
      </c>
      <c r="G97" s="272"/>
      <c r="H97" s="272"/>
      <c r="I97" s="272"/>
      <c r="K97" s="113">
        <v>11</v>
      </c>
      <c r="R97" s="110"/>
      <c r="S97" s="114"/>
      <c r="Z97" s="115"/>
      <c r="AS97" s="112" t="s">
        <v>149</v>
      </c>
      <c r="AT97" s="112" t="s">
        <v>76</v>
      </c>
      <c r="AU97" s="112" t="s">
        <v>76</v>
      </c>
      <c r="AV97" s="112" t="s">
        <v>101</v>
      </c>
      <c r="AW97" s="112" t="s">
        <v>67</v>
      </c>
      <c r="AX97" s="112" t="s">
        <v>120</v>
      </c>
    </row>
    <row r="98" spans="2:50" s="6" customFormat="1" ht="15.75" customHeight="1">
      <c r="B98" s="110"/>
      <c r="E98" s="112"/>
      <c r="F98" s="271" t="s">
        <v>502</v>
      </c>
      <c r="G98" s="272"/>
      <c r="H98" s="272"/>
      <c r="I98" s="272"/>
      <c r="K98" s="113">
        <v>15</v>
      </c>
      <c r="R98" s="110"/>
      <c r="S98" s="114"/>
      <c r="Z98" s="115"/>
      <c r="AS98" s="112" t="s">
        <v>149</v>
      </c>
      <c r="AT98" s="112" t="s">
        <v>76</v>
      </c>
      <c r="AU98" s="112" t="s">
        <v>76</v>
      </c>
      <c r="AV98" s="112" t="s">
        <v>101</v>
      </c>
      <c r="AW98" s="112" t="s">
        <v>67</v>
      </c>
      <c r="AX98" s="112" t="s">
        <v>120</v>
      </c>
    </row>
    <row r="99" spans="2:50" s="6" customFormat="1" ht="15.75" customHeight="1">
      <c r="B99" s="116"/>
      <c r="E99" s="117"/>
      <c r="F99" s="273" t="s">
        <v>152</v>
      </c>
      <c r="G99" s="274"/>
      <c r="H99" s="274"/>
      <c r="I99" s="274"/>
      <c r="K99" s="118">
        <v>61</v>
      </c>
      <c r="R99" s="116"/>
      <c r="S99" s="119"/>
      <c r="Z99" s="120"/>
      <c r="AS99" s="117" t="s">
        <v>149</v>
      </c>
      <c r="AT99" s="117" t="s">
        <v>76</v>
      </c>
      <c r="AU99" s="117" t="s">
        <v>146</v>
      </c>
      <c r="AV99" s="117" t="s">
        <v>101</v>
      </c>
      <c r="AW99" s="117" t="s">
        <v>17</v>
      </c>
      <c r="AX99" s="117" t="s">
        <v>120</v>
      </c>
    </row>
    <row r="100" spans="2:64" s="6" customFormat="1" ht="27" customHeight="1">
      <c r="B100" s="20"/>
      <c r="C100" s="97" t="s">
        <v>153</v>
      </c>
      <c r="D100" s="97" t="s">
        <v>121</v>
      </c>
      <c r="E100" s="98" t="s">
        <v>503</v>
      </c>
      <c r="F100" s="254" t="s">
        <v>504</v>
      </c>
      <c r="G100" s="255"/>
      <c r="H100" s="255"/>
      <c r="I100" s="255"/>
      <c r="J100" s="99" t="s">
        <v>145</v>
      </c>
      <c r="K100" s="100">
        <v>41</v>
      </c>
      <c r="L100" s="256"/>
      <c r="M100" s="255"/>
      <c r="N100" s="257">
        <f>ROUND($L$100*$K$100,2)</f>
        <v>0</v>
      </c>
      <c r="O100" s="255"/>
      <c r="P100" s="255"/>
      <c r="Q100" s="255"/>
      <c r="R100" s="20"/>
      <c r="S100" s="101"/>
      <c r="T100" s="102" t="s">
        <v>37</v>
      </c>
      <c r="W100" s="103">
        <v>0.00091</v>
      </c>
      <c r="X100" s="103">
        <f>$W$100*$K$100</f>
        <v>0.03731</v>
      </c>
      <c r="Y100" s="103">
        <v>0</v>
      </c>
      <c r="Z100" s="104">
        <f>$Y$100*$K$100</f>
        <v>0</v>
      </c>
      <c r="AQ100" s="71" t="s">
        <v>225</v>
      </c>
      <c r="AS100" s="71" t="s">
        <v>121</v>
      </c>
      <c r="AT100" s="71" t="s">
        <v>76</v>
      </c>
      <c r="AX100" s="6" t="s">
        <v>120</v>
      </c>
      <c r="BD100" s="105">
        <f>IF($T$100="základní",$N$100,0)</f>
        <v>0</v>
      </c>
      <c r="BE100" s="105">
        <f>IF($T$100="snížená",$N$100,0)</f>
        <v>0</v>
      </c>
      <c r="BF100" s="105">
        <f>IF($T$100="zákl. přenesená",$N$100,0)</f>
        <v>0</v>
      </c>
      <c r="BG100" s="105">
        <f>IF($T$100="sníž. přenesená",$N$100,0)</f>
        <v>0</v>
      </c>
      <c r="BH100" s="105">
        <f>IF($T$100="nulová",$N$100,0)</f>
        <v>0</v>
      </c>
      <c r="BI100" s="71" t="s">
        <v>17</v>
      </c>
      <c r="BJ100" s="105">
        <f>ROUND($L$100*$K$100,2)</f>
        <v>0</v>
      </c>
      <c r="BK100" s="71" t="s">
        <v>225</v>
      </c>
      <c r="BL100" s="71" t="s">
        <v>505</v>
      </c>
    </row>
    <row r="101" spans="2:50" s="6" customFormat="1" ht="15.75" customHeight="1">
      <c r="B101" s="110"/>
      <c r="E101" s="111"/>
      <c r="F101" s="271" t="s">
        <v>506</v>
      </c>
      <c r="G101" s="272"/>
      <c r="H101" s="272"/>
      <c r="I101" s="272"/>
      <c r="K101" s="113">
        <v>4</v>
      </c>
      <c r="R101" s="110"/>
      <c r="S101" s="114"/>
      <c r="Z101" s="115"/>
      <c r="AS101" s="112" t="s">
        <v>149</v>
      </c>
      <c r="AT101" s="112" t="s">
        <v>76</v>
      </c>
      <c r="AU101" s="112" t="s">
        <v>76</v>
      </c>
      <c r="AV101" s="112" t="s">
        <v>101</v>
      </c>
      <c r="AW101" s="112" t="s">
        <v>67</v>
      </c>
      <c r="AX101" s="112" t="s">
        <v>120</v>
      </c>
    </row>
    <row r="102" spans="2:50" s="6" customFormat="1" ht="15.75" customHeight="1">
      <c r="B102" s="110"/>
      <c r="E102" s="112"/>
      <c r="F102" s="271" t="s">
        <v>507</v>
      </c>
      <c r="G102" s="272"/>
      <c r="H102" s="272"/>
      <c r="I102" s="272"/>
      <c r="K102" s="113">
        <v>14</v>
      </c>
      <c r="R102" s="110"/>
      <c r="S102" s="114"/>
      <c r="Z102" s="115"/>
      <c r="AS102" s="112" t="s">
        <v>149</v>
      </c>
      <c r="AT102" s="112" t="s">
        <v>76</v>
      </c>
      <c r="AU102" s="112" t="s">
        <v>76</v>
      </c>
      <c r="AV102" s="112" t="s">
        <v>101</v>
      </c>
      <c r="AW102" s="112" t="s">
        <v>67</v>
      </c>
      <c r="AX102" s="112" t="s">
        <v>120</v>
      </c>
    </row>
    <row r="103" spans="2:50" s="6" customFormat="1" ht="15.75" customHeight="1">
      <c r="B103" s="110"/>
      <c r="E103" s="112"/>
      <c r="F103" s="271" t="s">
        <v>508</v>
      </c>
      <c r="G103" s="272"/>
      <c r="H103" s="272"/>
      <c r="I103" s="272"/>
      <c r="K103" s="113">
        <v>18</v>
      </c>
      <c r="R103" s="110"/>
      <c r="S103" s="114"/>
      <c r="Z103" s="115"/>
      <c r="AS103" s="112" t="s">
        <v>149</v>
      </c>
      <c r="AT103" s="112" t="s">
        <v>76</v>
      </c>
      <c r="AU103" s="112" t="s">
        <v>76</v>
      </c>
      <c r="AV103" s="112" t="s">
        <v>101</v>
      </c>
      <c r="AW103" s="112" t="s">
        <v>67</v>
      </c>
      <c r="AX103" s="112" t="s">
        <v>120</v>
      </c>
    </row>
    <row r="104" spans="2:50" s="6" customFormat="1" ht="15.75" customHeight="1">
      <c r="B104" s="110"/>
      <c r="E104" s="112"/>
      <c r="F104" s="271" t="s">
        <v>509</v>
      </c>
      <c r="G104" s="272"/>
      <c r="H104" s="272"/>
      <c r="I104" s="272"/>
      <c r="K104" s="113">
        <v>5</v>
      </c>
      <c r="R104" s="110"/>
      <c r="S104" s="114"/>
      <c r="Z104" s="115"/>
      <c r="AS104" s="112" t="s">
        <v>149</v>
      </c>
      <c r="AT104" s="112" t="s">
        <v>76</v>
      </c>
      <c r="AU104" s="112" t="s">
        <v>76</v>
      </c>
      <c r="AV104" s="112" t="s">
        <v>101</v>
      </c>
      <c r="AW104" s="112" t="s">
        <v>67</v>
      </c>
      <c r="AX104" s="112" t="s">
        <v>120</v>
      </c>
    </row>
    <row r="105" spans="2:50" s="6" customFormat="1" ht="15.75" customHeight="1">
      <c r="B105" s="116"/>
      <c r="E105" s="117"/>
      <c r="F105" s="273" t="s">
        <v>152</v>
      </c>
      <c r="G105" s="274"/>
      <c r="H105" s="274"/>
      <c r="I105" s="274"/>
      <c r="K105" s="118">
        <v>41</v>
      </c>
      <c r="R105" s="116"/>
      <c r="S105" s="119"/>
      <c r="Z105" s="120"/>
      <c r="AS105" s="117" t="s">
        <v>149</v>
      </c>
      <c r="AT105" s="117" t="s">
        <v>76</v>
      </c>
      <c r="AU105" s="117" t="s">
        <v>146</v>
      </c>
      <c r="AV105" s="117" t="s">
        <v>101</v>
      </c>
      <c r="AW105" s="117" t="s">
        <v>17</v>
      </c>
      <c r="AX105" s="117" t="s">
        <v>120</v>
      </c>
    </row>
    <row r="106" spans="2:64" s="6" customFormat="1" ht="27" customHeight="1">
      <c r="B106" s="20"/>
      <c r="C106" s="97" t="s">
        <v>158</v>
      </c>
      <c r="D106" s="97" t="s">
        <v>121</v>
      </c>
      <c r="E106" s="98" t="s">
        <v>510</v>
      </c>
      <c r="F106" s="254" t="s">
        <v>511</v>
      </c>
      <c r="G106" s="255"/>
      <c r="H106" s="255"/>
      <c r="I106" s="255"/>
      <c r="J106" s="99" t="s">
        <v>145</v>
      </c>
      <c r="K106" s="100">
        <v>43</v>
      </c>
      <c r="L106" s="256"/>
      <c r="M106" s="255"/>
      <c r="N106" s="257">
        <f>ROUND($L$106*$K$106,2)</f>
        <v>0</v>
      </c>
      <c r="O106" s="255"/>
      <c r="P106" s="255"/>
      <c r="Q106" s="255"/>
      <c r="R106" s="20"/>
      <c r="S106" s="101"/>
      <c r="T106" s="102" t="s">
        <v>37</v>
      </c>
      <c r="W106" s="103">
        <v>0.00119</v>
      </c>
      <c r="X106" s="103">
        <f>$W$106*$K$106</f>
        <v>0.05117000000000001</v>
      </c>
      <c r="Y106" s="103">
        <v>0</v>
      </c>
      <c r="Z106" s="104">
        <f>$Y$106*$K$106</f>
        <v>0</v>
      </c>
      <c r="AQ106" s="71" t="s">
        <v>225</v>
      </c>
      <c r="AS106" s="71" t="s">
        <v>121</v>
      </c>
      <c r="AT106" s="71" t="s">
        <v>76</v>
      </c>
      <c r="AX106" s="6" t="s">
        <v>120</v>
      </c>
      <c r="BD106" s="105">
        <f>IF($T$106="základní",$N$106,0)</f>
        <v>0</v>
      </c>
      <c r="BE106" s="105">
        <f>IF($T$106="snížená",$N$106,0)</f>
        <v>0</v>
      </c>
      <c r="BF106" s="105">
        <f>IF($T$106="zákl. přenesená",$N$106,0)</f>
        <v>0</v>
      </c>
      <c r="BG106" s="105">
        <f>IF($T$106="sníž. přenesená",$N$106,0)</f>
        <v>0</v>
      </c>
      <c r="BH106" s="105">
        <f>IF($T$106="nulová",$N$106,0)</f>
        <v>0</v>
      </c>
      <c r="BI106" s="71" t="s">
        <v>17</v>
      </c>
      <c r="BJ106" s="105">
        <f>ROUND($L$106*$K$106,2)</f>
        <v>0</v>
      </c>
      <c r="BK106" s="71" t="s">
        <v>225</v>
      </c>
      <c r="BL106" s="71" t="s">
        <v>512</v>
      </c>
    </row>
    <row r="107" spans="2:50" s="6" customFormat="1" ht="15.75" customHeight="1">
      <c r="B107" s="110"/>
      <c r="E107" s="111"/>
      <c r="F107" s="271" t="s">
        <v>513</v>
      </c>
      <c r="G107" s="272"/>
      <c r="H107" s="272"/>
      <c r="I107" s="272"/>
      <c r="K107" s="113">
        <v>12</v>
      </c>
      <c r="R107" s="110"/>
      <c r="S107" s="114"/>
      <c r="Z107" s="115"/>
      <c r="AS107" s="112" t="s">
        <v>149</v>
      </c>
      <c r="AT107" s="112" t="s">
        <v>76</v>
      </c>
      <c r="AU107" s="112" t="s">
        <v>76</v>
      </c>
      <c r="AV107" s="112" t="s">
        <v>101</v>
      </c>
      <c r="AW107" s="112" t="s">
        <v>67</v>
      </c>
      <c r="AX107" s="112" t="s">
        <v>120</v>
      </c>
    </row>
    <row r="108" spans="2:50" s="6" customFormat="1" ht="15.75" customHeight="1">
      <c r="B108" s="110"/>
      <c r="E108" s="112"/>
      <c r="F108" s="271" t="s">
        <v>514</v>
      </c>
      <c r="G108" s="272"/>
      <c r="H108" s="272"/>
      <c r="I108" s="272"/>
      <c r="K108" s="113">
        <v>12</v>
      </c>
      <c r="R108" s="110"/>
      <c r="S108" s="114"/>
      <c r="Z108" s="115"/>
      <c r="AS108" s="112" t="s">
        <v>149</v>
      </c>
      <c r="AT108" s="112" t="s">
        <v>76</v>
      </c>
      <c r="AU108" s="112" t="s">
        <v>76</v>
      </c>
      <c r="AV108" s="112" t="s">
        <v>101</v>
      </c>
      <c r="AW108" s="112" t="s">
        <v>67</v>
      </c>
      <c r="AX108" s="112" t="s">
        <v>120</v>
      </c>
    </row>
    <row r="109" spans="2:50" s="6" customFormat="1" ht="15.75" customHeight="1">
      <c r="B109" s="110"/>
      <c r="E109" s="112"/>
      <c r="F109" s="271" t="s">
        <v>515</v>
      </c>
      <c r="G109" s="272"/>
      <c r="H109" s="272"/>
      <c r="I109" s="272"/>
      <c r="K109" s="113">
        <v>19</v>
      </c>
      <c r="R109" s="110"/>
      <c r="S109" s="114"/>
      <c r="Z109" s="115"/>
      <c r="AS109" s="112" t="s">
        <v>149</v>
      </c>
      <c r="AT109" s="112" t="s">
        <v>76</v>
      </c>
      <c r="AU109" s="112" t="s">
        <v>76</v>
      </c>
      <c r="AV109" s="112" t="s">
        <v>101</v>
      </c>
      <c r="AW109" s="112" t="s">
        <v>67</v>
      </c>
      <c r="AX109" s="112" t="s">
        <v>120</v>
      </c>
    </row>
    <row r="110" spans="2:50" s="6" customFormat="1" ht="15.75" customHeight="1">
      <c r="B110" s="116"/>
      <c r="E110" s="117"/>
      <c r="F110" s="273" t="s">
        <v>152</v>
      </c>
      <c r="G110" s="274"/>
      <c r="H110" s="274"/>
      <c r="I110" s="274"/>
      <c r="K110" s="118">
        <v>43</v>
      </c>
      <c r="R110" s="116"/>
      <c r="S110" s="119"/>
      <c r="Z110" s="120"/>
      <c r="AS110" s="117" t="s">
        <v>149</v>
      </c>
      <c r="AT110" s="117" t="s">
        <v>76</v>
      </c>
      <c r="AU110" s="117" t="s">
        <v>146</v>
      </c>
      <c r="AV110" s="117" t="s">
        <v>101</v>
      </c>
      <c r="AW110" s="117" t="s">
        <v>17</v>
      </c>
      <c r="AX110" s="117" t="s">
        <v>120</v>
      </c>
    </row>
    <row r="111" spans="2:64" s="6" customFormat="1" ht="27" customHeight="1">
      <c r="B111" s="20"/>
      <c r="C111" s="97" t="s">
        <v>375</v>
      </c>
      <c r="D111" s="97" t="s">
        <v>121</v>
      </c>
      <c r="E111" s="98" t="s">
        <v>516</v>
      </c>
      <c r="F111" s="254" t="s">
        <v>517</v>
      </c>
      <c r="G111" s="255"/>
      <c r="H111" s="255"/>
      <c r="I111" s="255"/>
      <c r="J111" s="99" t="s">
        <v>145</v>
      </c>
      <c r="K111" s="100">
        <v>8</v>
      </c>
      <c r="L111" s="256"/>
      <c r="M111" s="255"/>
      <c r="N111" s="257">
        <f>ROUND($L$111*$K$111,2)</f>
        <v>0</v>
      </c>
      <c r="O111" s="255"/>
      <c r="P111" s="255"/>
      <c r="Q111" s="255"/>
      <c r="R111" s="20"/>
      <c r="S111" s="101"/>
      <c r="T111" s="102" t="s">
        <v>37</v>
      </c>
      <c r="W111" s="103">
        <v>0.00252</v>
      </c>
      <c r="X111" s="103">
        <f>$W$111*$K$111</f>
        <v>0.02016</v>
      </c>
      <c r="Y111" s="103">
        <v>0</v>
      </c>
      <c r="Z111" s="104">
        <f>$Y$111*$K$111</f>
        <v>0</v>
      </c>
      <c r="AQ111" s="71" t="s">
        <v>225</v>
      </c>
      <c r="AS111" s="71" t="s">
        <v>121</v>
      </c>
      <c r="AT111" s="71" t="s">
        <v>76</v>
      </c>
      <c r="AX111" s="6" t="s">
        <v>120</v>
      </c>
      <c r="BD111" s="105">
        <f>IF($T$111="základní",$N$111,0)</f>
        <v>0</v>
      </c>
      <c r="BE111" s="105">
        <f>IF($T$111="snížená",$N$111,0)</f>
        <v>0</v>
      </c>
      <c r="BF111" s="105">
        <f>IF($T$111="zákl. přenesená",$N$111,0)</f>
        <v>0</v>
      </c>
      <c r="BG111" s="105">
        <f>IF($T$111="sníž. přenesená",$N$111,0)</f>
        <v>0</v>
      </c>
      <c r="BH111" s="105">
        <f>IF($T$111="nulová",$N$111,0)</f>
        <v>0</v>
      </c>
      <c r="BI111" s="71" t="s">
        <v>17</v>
      </c>
      <c r="BJ111" s="105">
        <f>ROUND($L$111*$K$111,2)</f>
        <v>0</v>
      </c>
      <c r="BK111" s="71" t="s">
        <v>225</v>
      </c>
      <c r="BL111" s="71" t="s">
        <v>518</v>
      </c>
    </row>
    <row r="112" spans="2:50" s="6" customFormat="1" ht="15.75" customHeight="1">
      <c r="B112" s="110"/>
      <c r="E112" s="111"/>
      <c r="F112" s="271" t="s">
        <v>519</v>
      </c>
      <c r="G112" s="272"/>
      <c r="H112" s="272"/>
      <c r="I112" s="272"/>
      <c r="K112" s="113">
        <v>4</v>
      </c>
      <c r="R112" s="110"/>
      <c r="S112" s="114"/>
      <c r="Z112" s="115"/>
      <c r="AS112" s="112" t="s">
        <v>149</v>
      </c>
      <c r="AT112" s="112" t="s">
        <v>76</v>
      </c>
      <c r="AU112" s="112" t="s">
        <v>76</v>
      </c>
      <c r="AV112" s="112" t="s">
        <v>101</v>
      </c>
      <c r="AW112" s="112" t="s">
        <v>67</v>
      </c>
      <c r="AX112" s="112" t="s">
        <v>120</v>
      </c>
    </row>
    <row r="113" spans="2:50" s="6" customFormat="1" ht="15.75" customHeight="1">
      <c r="B113" s="110"/>
      <c r="E113" s="112"/>
      <c r="F113" s="271" t="s">
        <v>520</v>
      </c>
      <c r="G113" s="272"/>
      <c r="H113" s="272"/>
      <c r="I113" s="272"/>
      <c r="K113" s="113">
        <v>4</v>
      </c>
      <c r="R113" s="110"/>
      <c r="S113" s="114"/>
      <c r="Z113" s="115"/>
      <c r="AS113" s="112" t="s">
        <v>149</v>
      </c>
      <c r="AT113" s="112" t="s">
        <v>76</v>
      </c>
      <c r="AU113" s="112" t="s">
        <v>76</v>
      </c>
      <c r="AV113" s="112" t="s">
        <v>101</v>
      </c>
      <c r="AW113" s="112" t="s">
        <v>67</v>
      </c>
      <c r="AX113" s="112" t="s">
        <v>120</v>
      </c>
    </row>
    <row r="114" spans="2:50" s="6" customFormat="1" ht="15.75" customHeight="1">
      <c r="B114" s="116"/>
      <c r="E114" s="117"/>
      <c r="F114" s="273" t="s">
        <v>152</v>
      </c>
      <c r="G114" s="274"/>
      <c r="H114" s="274"/>
      <c r="I114" s="274"/>
      <c r="K114" s="118">
        <v>8</v>
      </c>
      <c r="R114" s="116"/>
      <c r="S114" s="119"/>
      <c r="Z114" s="120"/>
      <c r="AS114" s="117" t="s">
        <v>149</v>
      </c>
      <c r="AT114" s="117" t="s">
        <v>76</v>
      </c>
      <c r="AU114" s="117" t="s">
        <v>146</v>
      </c>
      <c r="AV114" s="117" t="s">
        <v>101</v>
      </c>
      <c r="AW114" s="117" t="s">
        <v>17</v>
      </c>
      <c r="AX114" s="117" t="s">
        <v>120</v>
      </c>
    </row>
    <row r="115" spans="2:64" s="6" customFormat="1" ht="39" customHeight="1">
      <c r="B115" s="20"/>
      <c r="C115" s="97" t="s">
        <v>379</v>
      </c>
      <c r="D115" s="97" t="s">
        <v>121</v>
      </c>
      <c r="E115" s="98" t="s">
        <v>521</v>
      </c>
      <c r="F115" s="254" t="s">
        <v>522</v>
      </c>
      <c r="G115" s="255"/>
      <c r="H115" s="255"/>
      <c r="I115" s="255"/>
      <c r="J115" s="99" t="s">
        <v>145</v>
      </c>
      <c r="K115" s="100">
        <v>26</v>
      </c>
      <c r="L115" s="256"/>
      <c r="M115" s="255"/>
      <c r="N115" s="257">
        <f>ROUND($L$115*$K$115,2)</f>
        <v>0</v>
      </c>
      <c r="O115" s="255"/>
      <c r="P115" s="255"/>
      <c r="Q115" s="255"/>
      <c r="R115" s="20"/>
      <c r="S115" s="101"/>
      <c r="T115" s="102" t="s">
        <v>37</v>
      </c>
      <c r="W115" s="103">
        <v>5E-05</v>
      </c>
      <c r="X115" s="103">
        <f>$W$115*$K$115</f>
        <v>0.0013000000000000002</v>
      </c>
      <c r="Y115" s="103">
        <v>0</v>
      </c>
      <c r="Z115" s="104">
        <f>$Y$115*$K$115</f>
        <v>0</v>
      </c>
      <c r="AQ115" s="71" t="s">
        <v>225</v>
      </c>
      <c r="AS115" s="71" t="s">
        <v>121</v>
      </c>
      <c r="AT115" s="71" t="s">
        <v>76</v>
      </c>
      <c r="AX115" s="6" t="s">
        <v>120</v>
      </c>
      <c r="BD115" s="105">
        <f>IF($T$115="základní",$N$115,0)</f>
        <v>0</v>
      </c>
      <c r="BE115" s="105">
        <f>IF($T$115="snížená",$N$115,0)</f>
        <v>0</v>
      </c>
      <c r="BF115" s="105">
        <f>IF($T$115="zákl. přenesená",$N$115,0)</f>
        <v>0</v>
      </c>
      <c r="BG115" s="105">
        <f>IF($T$115="sníž. přenesená",$N$115,0)</f>
        <v>0</v>
      </c>
      <c r="BH115" s="105">
        <f>IF($T$115="nulová",$N$115,0)</f>
        <v>0</v>
      </c>
      <c r="BI115" s="71" t="s">
        <v>17</v>
      </c>
      <c r="BJ115" s="105">
        <f>ROUND($L$115*$K$115,2)</f>
        <v>0</v>
      </c>
      <c r="BK115" s="71" t="s">
        <v>225</v>
      </c>
      <c r="BL115" s="71" t="s">
        <v>523</v>
      </c>
    </row>
    <row r="116" spans="2:64" s="6" customFormat="1" ht="39" customHeight="1">
      <c r="B116" s="20"/>
      <c r="C116" s="99" t="s">
        <v>8</v>
      </c>
      <c r="D116" s="99" t="s">
        <v>121</v>
      </c>
      <c r="E116" s="98" t="s">
        <v>524</v>
      </c>
      <c r="F116" s="254" t="s">
        <v>525</v>
      </c>
      <c r="G116" s="255"/>
      <c r="H116" s="255"/>
      <c r="I116" s="255"/>
      <c r="J116" s="99" t="s">
        <v>145</v>
      </c>
      <c r="K116" s="100">
        <v>58</v>
      </c>
      <c r="L116" s="256"/>
      <c r="M116" s="255"/>
      <c r="N116" s="257">
        <f>ROUND($L$116*$K$116,2)</f>
        <v>0</v>
      </c>
      <c r="O116" s="255"/>
      <c r="P116" s="255"/>
      <c r="Q116" s="255"/>
      <c r="R116" s="20"/>
      <c r="S116" s="101"/>
      <c r="T116" s="102" t="s">
        <v>37</v>
      </c>
      <c r="W116" s="103">
        <v>7E-05</v>
      </c>
      <c r="X116" s="103">
        <f>$W$116*$K$116</f>
        <v>0.004059999999999999</v>
      </c>
      <c r="Y116" s="103">
        <v>0</v>
      </c>
      <c r="Z116" s="104">
        <f>$Y$116*$K$116</f>
        <v>0</v>
      </c>
      <c r="AQ116" s="71" t="s">
        <v>225</v>
      </c>
      <c r="AS116" s="71" t="s">
        <v>121</v>
      </c>
      <c r="AT116" s="71" t="s">
        <v>76</v>
      </c>
      <c r="AX116" s="71" t="s">
        <v>120</v>
      </c>
      <c r="BD116" s="105">
        <f>IF($T$116="základní",$N$116,0)</f>
        <v>0</v>
      </c>
      <c r="BE116" s="105">
        <f>IF($T$116="snížená",$N$116,0)</f>
        <v>0</v>
      </c>
      <c r="BF116" s="105">
        <f>IF($T$116="zákl. přenesená",$N$116,0)</f>
        <v>0</v>
      </c>
      <c r="BG116" s="105">
        <f>IF($T$116="sníž. přenesená",$N$116,0)</f>
        <v>0</v>
      </c>
      <c r="BH116" s="105">
        <f>IF($T$116="nulová",$N$116,0)</f>
        <v>0</v>
      </c>
      <c r="BI116" s="71" t="s">
        <v>17</v>
      </c>
      <c r="BJ116" s="105">
        <f>ROUND($L$116*$K$116,2)</f>
        <v>0</v>
      </c>
      <c r="BK116" s="71" t="s">
        <v>225</v>
      </c>
      <c r="BL116" s="71" t="s">
        <v>526</v>
      </c>
    </row>
    <row r="117" spans="2:64" s="6" customFormat="1" ht="39" customHeight="1">
      <c r="B117" s="20"/>
      <c r="C117" s="99" t="s">
        <v>325</v>
      </c>
      <c r="D117" s="99" t="s">
        <v>121</v>
      </c>
      <c r="E117" s="98" t="s">
        <v>527</v>
      </c>
      <c r="F117" s="254" t="s">
        <v>528</v>
      </c>
      <c r="G117" s="255"/>
      <c r="H117" s="255"/>
      <c r="I117" s="255"/>
      <c r="J117" s="99" t="s">
        <v>145</v>
      </c>
      <c r="K117" s="100">
        <v>35</v>
      </c>
      <c r="L117" s="256"/>
      <c r="M117" s="255"/>
      <c r="N117" s="257">
        <f>ROUND($L$117*$K$117,2)</f>
        <v>0</v>
      </c>
      <c r="O117" s="255"/>
      <c r="P117" s="255"/>
      <c r="Q117" s="255"/>
      <c r="R117" s="20"/>
      <c r="S117" s="101"/>
      <c r="T117" s="102" t="s">
        <v>37</v>
      </c>
      <c r="W117" s="103">
        <v>7E-05</v>
      </c>
      <c r="X117" s="103">
        <f>$W$117*$K$117</f>
        <v>0.00245</v>
      </c>
      <c r="Y117" s="103">
        <v>0</v>
      </c>
      <c r="Z117" s="104">
        <f>$Y$117*$K$117</f>
        <v>0</v>
      </c>
      <c r="AQ117" s="71" t="s">
        <v>225</v>
      </c>
      <c r="AS117" s="71" t="s">
        <v>121</v>
      </c>
      <c r="AT117" s="71" t="s">
        <v>76</v>
      </c>
      <c r="AX117" s="71" t="s">
        <v>120</v>
      </c>
      <c r="BD117" s="105">
        <f>IF($T$117="základní",$N$117,0)</f>
        <v>0</v>
      </c>
      <c r="BE117" s="105">
        <f>IF($T$117="snížená",$N$117,0)</f>
        <v>0</v>
      </c>
      <c r="BF117" s="105">
        <f>IF($T$117="zákl. přenesená",$N$117,0)</f>
        <v>0</v>
      </c>
      <c r="BG117" s="105">
        <f>IF($T$117="sníž. přenesená",$N$117,0)</f>
        <v>0</v>
      </c>
      <c r="BH117" s="105">
        <f>IF($T$117="nulová",$N$117,0)</f>
        <v>0</v>
      </c>
      <c r="BI117" s="71" t="s">
        <v>17</v>
      </c>
      <c r="BJ117" s="105">
        <f>ROUND($L$117*$K$117,2)</f>
        <v>0</v>
      </c>
      <c r="BK117" s="71" t="s">
        <v>225</v>
      </c>
      <c r="BL117" s="71" t="s">
        <v>529</v>
      </c>
    </row>
    <row r="118" spans="2:64" s="6" customFormat="1" ht="39" customHeight="1">
      <c r="B118" s="20"/>
      <c r="C118" s="99" t="s">
        <v>217</v>
      </c>
      <c r="D118" s="99" t="s">
        <v>121</v>
      </c>
      <c r="E118" s="98" t="s">
        <v>530</v>
      </c>
      <c r="F118" s="254" t="s">
        <v>531</v>
      </c>
      <c r="G118" s="255"/>
      <c r="H118" s="255"/>
      <c r="I118" s="255"/>
      <c r="J118" s="99" t="s">
        <v>145</v>
      </c>
      <c r="K118" s="100">
        <v>34</v>
      </c>
      <c r="L118" s="256"/>
      <c r="M118" s="255"/>
      <c r="N118" s="257">
        <f>ROUND($L$118*$K$118,2)</f>
        <v>0</v>
      </c>
      <c r="O118" s="255"/>
      <c r="P118" s="255"/>
      <c r="Q118" s="255"/>
      <c r="R118" s="20"/>
      <c r="S118" s="101"/>
      <c r="T118" s="102" t="s">
        <v>37</v>
      </c>
      <c r="W118" s="103">
        <v>9E-05</v>
      </c>
      <c r="X118" s="103">
        <f>$W$118*$K$118</f>
        <v>0.0030600000000000002</v>
      </c>
      <c r="Y118" s="103">
        <v>0</v>
      </c>
      <c r="Z118" s="104">
        <f>$Y$118*$K$118</f>
        <v>0</v>
      </c>
      <c r="AQ118" s="71" t="s">
        <v>225</v>
      </c>
      <c r="AS118" s="71" t="s">
        <v>121</v>
      </c>
      <c r="AT118" s="71" t="s">
        <v>76</v>
      </c>
      <c r="AX118" s="71" t="s">
        <v>120</v>
      </c>
      <c r="BD118" s="105">
        <f>IF($T$118="základní",$N$118,0)</f>
        <v>0</v>
      </c>
      <c r="BE118" s="105">
        <f>IF($T$118="snížená",$N$118,0)</f>
        <v>0</v>
      </c>
      <c r="BF118" s="105">
        <f>IF($T$118="zákl. přenesená",$N$118,0)</f>
        <v>0</v>
      </c>
      <c r="BG118" s="105">
        <f>IF($T$118="sníž. přenesená",$N$118,0)</f>
        <v>0</v>
      </c>
      <c r="BH118" s="105">
        <f>IF($T$118="nulová",$N$118,0)</f>
        <v>0</v>
      </c>
      <c r="BI118" s="71" t="s">
        <v>17</v>
      </c>
      <c r="BJ118" s="105">
        <f>ROUND($L$118*$K$118,2)</f>
        <v>0</v>
      </c>
      <c r="BK118" s="71" t="s">
        <v>225</v>
      </c>
      <c r="BL118" s="71" t="s">
        <v>532</v>
      </c>
    </row>
    <row r="119" spans="2:64" s="6" customFormat="1" ht="15.75" customHeight="1">
      <c r="B119" s="20"/>
      <c r="C119" s="99" t="s">
        <v>188</v>
      </c>
      <c r="D119" s="99" t="s">
        <v>121</v>
      </c>
      <c r="E119" s="98" t="s">
        <v>533</v>
      </c>
      <c r="F119" s="254" t="s">
        <v>534</v>
      </c>
      <c r="G119" s="255"/>
      <c r="H119" s="255"/>
      <c r="I119" s="255"/>
      <c r="J119" s="99" t="s">
        <v>228</v>
      </c>
      <c r="K119" s="100">
        <v>12</v>
      </c>
      <c r="L119" s="256"/>
      <c r="M119" s="255"/>
      <c r="N119" s="257">
        <f>ROUND($L$119*$K$119,2)</f>
        <v>0</v>
      </c>
      <c r="O119" s="255"/>
      <c r="P119" s="255"/>
      <c r="Q119" s="255"/>
      <c r="R119" s="20"/>
      <c r="S119" s="101"/>
      <c r="T119" s="102" t="s">
        <v>37</v>
      </c>
      <c r="W119" s="103">
        <v>9E-05</v>
      </c>
      <c r="X119" s="103">
        <f>$W$119*$K$119</f>
        <v>0.00108</v>
      </c>
      <c r="Y119" s="103">
        <v>0</v>
      </c>
      <c r="Z119" s="104">
        <f>$Y$119*$K$119</f>
        <v>0</v>
      </c>
      <c r="AQ119" s="71" t="s">
        <v>225</v>
      </c>
      <c r="AS119" s="71" t="s">
        <v>121</v>
      </c>
      <c r="AT119" s="71" t="s">
        <v>76</v>
      </c>
      <c r="AX119" s="71" t="s">
        <v>120</v>
      </c>
      <c r="BD119" s="105">
        <f>IF($T$119="základní",$N$119,0)</f>
        <v>0</v>
      </c>
      <c r="BE119" s="105">
        <f>IF($T$119="snížená",$N$119,0)</f>
        <v>0</v>
      </c>
      <c r="BF119" s="105">
        <f>IF($T$119="zákl. přenesená",$N$119,0)</f>
        <v>0</v>
      </c>
      <c r="BG119" s="105">
        <f>IF($T$119="sníž. přenesená",$N$119,0)</f>
        <v>0</v>
      </c>
      <c r="BH119" s="105">
        <f>IF($T$119="nulová",$N$119,0)</f>
        <v>0</v>
      </c>
      <c r="BI119" s="71" t="s">
        <v>17</v>
      </c>
      <c r="BJ119" s="105">
        <f>ROUND($L$119*$K$119,2)</f>
        <v>0</v>
      </c>
      <c r="BK119" s="71" t="s">
        <v>225</v>
      </c>
      <c r="BL119" s="71" t="s">
        <v>535</v>
      </c>
    </row>
    <row r="120" spans="2:64" s="6" customFormat="1" ht="15.75" customHeight="1">
      <c r="B120" s="20"/>
      <c r="C120" s="99" t="s">
        <v>221</v>
      </c>
      <c r="D120" s="99" t="s">
        <v>121</v>
      </c>
      <c r="E120" s="98" t="s">
        <v>536</v>
      </c>
      <c r="F120" s="254" t="s">
        <v>537</v>
      </c>
      <c r="G120" s="255"/>
      <c r="H120" s="255"/>
      <c r="I120" s="255"/>
      <c r="J120" s="99" t="s">
        <v>228</v>
      </c>
      <c r="K120" s="100">
        <v>9</v>
      </c>
      <c r="L120" s="256"/>
      <c r="M120" s="255"/>
      <c r="N120" s="257">
        <f>ROUND($L$120*$K$120,2)</f>
        <v>0</v>
      </c>
      <c r="O120" s="255"/>
      <c r="P120" s="255"/>
      <c r="Q120" s="255"/>
      <c r="R120" s="20"/>
      <c r="S120" s="101"/>
      <c r="T120" s="102" t="s">
        <v>37</v>
      </c>
      <c r="W120" s="103">
        <v>9E-05</v>
      </c>
      <c r="X120" s="103">
        <f>$W$120*$K$120</f>
        <v>0.0008100000000000001</v>
      </c>
      <c r="Y120" s="103">
        <v>0</v>
      </c>
      <c r="Z120" s="104">
        <f>$Y$120*$K$120</f>
        <v>0</v>
      </c>
      <c r="AQ120" s="71" t="s">
        <v>225</v>
      </c>
      <c r="AS120" s="71" t="s">
        <v>121</v>
      </c>
      <c r="AT120" s="71" t="s">
        <v>76</v>
      </c>
      <c r="AX120" s="71" t="s">
        <v>120</v>
      </c>
      <c r="BD120" s="105">
        <f>IF($T$120="základní",$N$120,0)</f>
        <v>0</v>
      </c>
      <c r="BE120" s="105">
        <f>IF($T$120="snížená",$N$120,0)</f>
        <v>0</v>
      </c>
      <c r="BF120" s="105">
        <f>IF($T$120="zákl. přenesená",$N$120,0)</f>
        <v>0</v>
      </c>
      <c r="BG120" s="105">
        <f>IF($T$120="sníž. přenesená",$N$120,0)</f>
        <v>0</v>
      </c>
      <c r="BH120" s="105">
        <f>IF($T$120="nulová",$N$120,0)</f>
        <v>0</v>
      </c>
      <c r="BI120" s="71" t="s">
        <v>17</v>
      </c>
      <c r="BJ120" s="105">
        <f>ROUND($L$120*$K$120,2)</f>
        <v>0</v>
      </c>
      <c r="BK120" s="71" t="s">
        <v>225</v>
      </c>
      <c r="BL120" s="71" t="s">
        <v>538</v>
      </c>
    </row>
    <row r="121" spans="2:64" s="6" customFormat="1" ht="15.75" customHeight="1">
      <c r="B121" s="20"/>
      <c r="C121" s="99" t="s">
        <v>276</v>
      </c>
      <c r="D121" s="99" t="s">
        <v>121</v>
      </c>
      <c r="E121" s="98" t="s">
        <v>539</v>
      </c>
      <c r="F121" s="254" t="s">
        <v>540</v>
      </c>
      <c r="G121" s="255"/>
      <c r="H121" s="255"/>
      <c r="I121" s="255"/>
      <c r="J121" s="99" t="s">
        <v>228</v>
      </c>
      <c r="K121" s="100">
        <v>2</v>
      </c>
      <c r="L121" s="256"/>
      <c r="M121" s="255"/>
      <c r="N121" s="257">
        <f>ROUND($L$121*$K$121,2)</f>
        <v>0</v>
      </c>
      <c r="O121" s="255"/>
      <c r="P121" s="255"/>
      <c r="Q121" s="255"/>
      <c r="R121" s="20"/>
      <c r="S121" s="101"/>
      <c r="T121" s="102" t="s">
        <v>37</v>
      </c>
      <c r="W121" s="103">
        <v>9E-05</v>
      </c>
      <c r="X121" s="103">
        <f>$W$121*$K$121</f>
        <v>0.00018</v>
      </c>
      <c r="Y121" s="103">
        <v>0</v>
      </c>
      <c r="Z121" s="104">
        <f>$Y$121*$K$121</f>
        <v>0</v>
      </c>
      <c r="AQ121" s="71" t="s">
        <v>225</v>
      </c>
      <c r="AS121" s="71" t="s">
        <v>121</v>
      </c>
      <c r="AT121" s="71" t="s">
        <v>76</v>
      </c>
      <c r="AX121" s="71" t="s">
        <v>120</v>
      </c>
      <c r="BD121" s="105">
        <f>IF($T$121="základní",$N$121,0)</f>
        <v>0</v>
      </c>
      <c r="BE121" s="105">
        <f>IF($T$121="snížená",$N$121,0)</f>
        <v>0</v>
      </c>
      <c r="BF121" s="105">
        <f>IF($T$121="zákl. přenesená",$N$121,0)</f>
        <v>0</v>
      </c>
      <c r="BG121" s="105">
        <f>IF($T$121="sníž. přenesená",$N$121,0)</f>
        <v>0</v>
      </c>
      <c r="BH121" s="105">
        <f>IF($T$121="nulová",$N$121,0)</f>
        <v>0</v>
      </c>
      <c r="BI121" s="71" t="s">
        <v>17</v>
      </c>
      <c r="BJ121" s="105">
        <f>ROUND($L$121*$K$121,2)</f>
        <v>0</v>
      </c>
      <c r="BK121" s="71" t="s">
        <v>225</v>
      </c>
      <c r="BL121" s="71" t="s">
        <v>541</v>
      </c>
    </row>
    <row r="122" spans="2:64" s="6" customFormat="1" ht="15.75" customHeight="1">
      <c r="B122" s="20"/>
      <c r="C122" s="99" t="s">
        <v>280</v>
      </c>
      <c r="D122" s="99" t="s">
        <v>121</v>
      </c>
      <c r="E122" s="98" t="s">
        <v>542</v>
      </c>
      <c r="F122" s="254" t="s">
        <v>543</v>
      </c>
      <c r="G122" s="255"/>
      <c r="H122" s="255"/>
      <c r="I122" s="255"/>
      <c r="J122" s="99" t="s">
        <v>228</v>
      </c>
      <c r="K122" s="100">
        <v>11</v>
      </c>
      <c r="L122" s="256"/>
      <c r="M122" s="255"/>
      <c r="N122" s="257">
        <f>ROUND($L$122*$K$122,2)</f>
        <v>0</v>
      </c>
      <c r="O122" s="255"/>
      <c r="P122" s="255"/>
      <c r="Q122" s="255"/>
      <c r="R122" s="20"/>
      <c r="S122" s="101"/>
      <c r="T122" s="102" t="s">
        <v>37</v>
      </c>
      <c r="W122" s="103">
        <v>9E-05</v>
      </c>
      <c r="X122" s="103">
        <f>$W$122*$K$122</f>
        <v>0.00099</v>
      </c>
      <c r="Y122" s="103">
        <v>0</v>
      </c>
      <c r="Z122" s="104">
        <f>$Y$122*$K$122</f>
        <v>0</v>
      </c>
      <c r="AQ122" s="71" t="s">
        <v>225</v>
      </c>
      <c r="AS122" s="71" t="s">
        <v>121</v>
      </c>
      <c r="AT122" s="71" t="s">
        <v>76</v>
      </c>
      <c r="AX122" s="71" t="s">
        <v>120</v>
      </c>
      <c r="BD122" s="105">
        <f>IF($T$122="základní",$N$122,0)</f>
        <v>0</v>
      </c>
      <c r="BE122" s="105">
        <f>IF($T$122="snížená",$N$122,0)</f>
        <v>0</v>
      </c>
      <c r="BF122" s="105">
        <f>IF($T$122="zákl. přenesená",$N$122,0)</f>
        <v>0</v>
      </c>
      <c r="BG122" s="105">
        <f>IF($T$122="sníž. přenesená",$N$122,0)</f>
        <v>0</v>
      </c>
      <c r="BH122" s="105">
        <f>IF($T$122="nulová",$N$122,0)</f>
        <v>0</v>
      </c>
      <c r="BI122" s="71" t="s">
        <v>17</v>
      </c>
      <c r="BJ122" s="105">
        <f>ROUND($L$122*$K$122,2)</f>
        <v>0</v>
      </c>
      <c r="BK122" s="71" t="s">
        <v>225</v>
      </c>
      <c r="BL122" s="71" t="s">
        <v>544</v>
      </c>
    </row>
    <row r="123" spans="2:64" s="6" customFormat="1" ht="15.75" customHeight="1">
      <c r="B123" s="20"/>
      <c r="C123" s="99" t="s">
        <v>285</v>
      </c>
      <c r="D123" s="99" t="s">
        <v>121</v>
      </c>
      <c r="E123" s="98" t="s">
        <v>545</v>
      </c>
      <c r="F123" s="254" t="s">
        <v>546</v>
      </c>
      <c r="G123" s="255"/>
      <c r="H123" s="255"/>
      <c r="I123" s="255"/>
      <c r="J123" s="99" t="s">
        <v>228</v>
      </c>
      <c r="K123" s="100">
        <v>10</v>
      </c>
      <c r="L123" s="256"/>
      <c r="M123" s="255"/>
      <c r="N123" s="257">
        <f>ROUND($L$123*$K$123,2)</f>
        <v>0</v>
      </c>
      <c r="O123" s="255"/>
      <c r="P123" s="255"/>
      <c r="Q123" s="255"/>
      <c r="R123" s="20"/>
      <c r="S123" s="101"/>
      <c r="T123" s="102" t="s">
        <v>37</v>
      </c>
      <c r="W123" s="103">
        <v>9E-05</v>
      </c>
      <c r="X123" s="103">
        <f>$W$123*$K$123</f>
        <v>0.0009000000000000001</v>
      </c>
      <c r="Y123" s="103">
        <v>0</v>
      </c>
      <c r="Z123" s="104">
        <f>$Y$123*$K$123</f>
        <v>0</v>
      </c>
      <c r="AQ123" s="71" t="s">
        <v>225</v>
      </c>
      <c r="AS123" s="71" t="s">
        <v>121</v>
      </c>
      <c r="AT123" s="71" t="s">
        <v>76</v>
      </c>
      <c r="AX123" s="71" t="s">
        <v>120</v>
      </c>
      <c r="BD123" s="105">
        <f>IF($T$123="základní",$N$123,0)</f>
        <v>0</v>
      </c>
      <c r="BE123" s="105">
        <f>IF($T$123="snížená",$N$123,0)</f>
        <v>0</v>
      </c>
      <c r="BF123" s="105">
        <f>IF($T$123="zákl. přenesená",$N$123,0)</f>
        <v>0</v>
      </c>
      <c r="BG123" s="105">
        <f>IF($T$123="sníž. přenesená",$N$123,0)</f>
        <v>0</v>
      </c>
      <c r="BH123" s="105">
        <f>IF($T$123="nulová",$N$123,0)</f>
        <v>0</v>
      </c>
      <c r="BI123" s="71" t="s">
        <v>17</v>
      </c>
      <c r="BJ123" s="105">
        <f>ROUND($L$123*$K$123,2)</f>
        <v>0</v>
      </c>
      <c r="BK123" s="71" t="s">
        <v>225</v>
      </c>
      <c r="BL123" s="71" t="s">
        <v>547</v>
      </c>
    </row>
    <row r="124" spans="2:46" s="6" customFormat="1" ht="27" customHeight="1">
      <c r="B124" s="20"/>
      <c r="F124" s="277" t="s">
        <v>548</v>
      </c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0"/>
      <c r="S124" s="44"/>
      <c r="Z124" s="45"/>
      <c r="AS124" s="6" t="s">
        <v>271</v>
      </c>
      <c r="AT124" s="6" t="s">
        <v>76</v>
      </c>
    </row>
    <row r="125" spans="2:64" s="6" customFormat="1" ht="15.75" customHeight="1">
      <c r="B125" s="20"/>
      <c r="C125" s="97" t="s">
        <v>230</v>
      </c>
      <c r="D125" s="97" t="s">
        <v>121</v>
      </c>
      <c r="E125" s="98" t="s">
        <v>549</v>
      </c>
      <c r="F125" s="254" t="s">
        <v>550</v>
      </c>
      <c r="G125" s="255"/>
      <c r="H125" s="255"/>
      <c r="I125" s="255"/>
      <c r="J125" s="99" t="s">
        <v>145</v>
      </c>
      <c r="K125" s="100">
        <v>148</v>
      </c>
      <c r="L125" s="256"/>
      <c r="M125" s="255"/>
      <c r="N125" s="257">
        <f>ROUND($L$125*$K$125,2)</f>
        <v>0</v>
      </c>
      <c r="O125" s="255"/>
      <c r="P125" s="255"/>
      <c r="Q125" s="255"/>
      <c r="R125" s="20"/>
      <c r="S125" s="101"/>
      <c r="T125" s="102" t="s">
        <v>37</v>
      </c>
      <c r="W125" s="103">
        <v>0.00019</v>
      </c>
      <c r="X125" s="103">
        <f>$W$125*$K$125</f>
        <v>0.028120000000000003</v>
      </c>
      <c r="Y125" s="103">
        <v>0</v>
      </c>
      <c r="Z125" s="104">
        <f>$Y$125*$K$125</f>
        <v>0</v>
      </c>
      <c r="AQ125" s="71" t="s">
        <v>225</v>
      </c>
      <c r="AS125" s="71" t="s">
        <v>121</v>
      </c>
      <c r="AT125" s="71" t="s">
        <v>76</v>
      </c>
      <c r="AX125" s="6" t="s">
        <v>120</v>
      </c>
      <c r="BD125" s="105">
        <f>IF($T$125="základní",$N$125,0)</f>
        <v>0</v>
      </c>
      <c r="BE125" s="105">
        <f>IF($T$125="snížená",$N$125,0)</f>
        <v>0</v>
      </c>
      <c r="BF125" s="105">
        <f>IF($T$125="zákl. přenesená",$N$125,0)</f>
        <v>0</v>
      </c>
      <c r="BG125" s="105">
        <f>IF($T$125="sníž. přenesená",$N$125,0)</f>
        <v>0</v>
      </c>
      <c r="BH125" s="105">
        <f>IF($T$125="nulová",$N$125,0)</f>
        <v>0</v>
      </c>
      <c r="BI125" s="71" t="s">
        <v>17</v>
      </c>
      <c r="BJ125" s="105">
        <f>ROUND($L$125*$K$125,2)</f>
        <v>0</v>
      </c>
      <c r="BK125" s="71" t="s">
        <v>225</v>
      </c>
      <c r="BL125" s="71" t="s">
        <v>551</v>
      </c>
    </row>
    <row r="126" spans="2:64" s="6" customFormat="1" ht="27" customHeight="1">
      <c r="B126" s="20"/>
      <c r="C126" s="99" t="s">
        <v>234</v>
      </c>
      <c r="D126" s="99" t="s">
        <v>121</v>
      </c>
      <c r="E126" s="98" t="s">
        <v>552</v>
      </c>
      <c r="F126" s="254" t="s">
        <v>553</v>
      </c>
      <c r="G126" s="255"/>
      <c r="H126" s="255"/>
      <c r="I126" s="255"/>
      <c r="J126" s="99" t="s">
        <v>145</v>
      </c>
      <c r="K126" s="100">
        <v>148</v>
      </c>
      <c r="L126" s="256"/>
      <c r="M126" s="255"/>
      <c r="N126" s="257">
        <f>ROUND($L$126*$K$126,2)</f>
        <v>0</v>
      </c>
      <c r="O126" s="255"/>
      <c r="P126" s="255"/>
      <c r="Q126" s="255"/>
      <c r="R126" s="20"/>
      <c r="S126" s="101"/>
      <c r="T126" s="102" t="s">
        <v>37</v>
      </c>
      <c r="W126" s="103">
        <v>1E-05</v>
      </c>
      <c r="X126" s="103">
        <f>$W$126*$K$126</f>
        <v>0.0014800000000000002</v>
      </c>
      <c r="Y126" s="103">
        <v>0</v>
      </c>
      <c r="Z126" s="104">
        <f>$Y$126*$K$126</f>
        <v>0</v>
      </c>
      <c r="AQ126" s="71" t="s">
        <v>225</v>
      </c>
      <c r="AS126" s="71" t="s">
        <v>121</v>
      </c>
      <c r="AT126" s="71" t="s">
        <v>76</v>
      </c>
      <c r="AX126" s="71" t="s">
        <v>120</v>
      </c>
      <c r="BD126" s="105">
        <f>IF($T$126="základní",$N$126,0)</f>
        <v>0</v>
      </c>
      <c r="BE126" s="105">
        <f>IF($T$126="snížená",$N$126,0)</f>
        <v>0</v>
      </c>
      <c r="BF126" s="105">
        <f>IF($T$126="zákl. přenesená",$N$126,0)</f>
        <v>0</v>
      </c>
      <c r="BG126" s="105">
        <f>IF($T$126="sníž. přenesená",$N$126,0)</f>
        <v>0</v>
      </c>
      <c r="BH126" s="105">
        <f>IF($T$126="nulová",$N$126,0)</f>
        <v>0</v>
      </c>
      <c r="BI126" s="71" t="s">
        <v>17</v>
      </c>
      <c r="BJ126" s="105">
        <f>ROUND($L$126*$K$126,2)</f>
        <v>0</v>
      </c>
      <c r="BK126" s="71" t="s">
        <v>225</v>
      </c>
      <c r="BL126" s="71" t="s">
        <v>554</v>
      </c>
    </row>
    <row r="127" spans="2:64" s="6" customFormat="1" ht="27" customHeight="1">
      <c r="B127" s="20"/>
      <c r="C127" s="99" t="s">
        <v>238</v>
      </c>
      <c r="D127" s="99" t="s">
        <v>121</v>
      </c>
      <c r="E127" s="98" t="s">
        <v>555</v>
      </c>
      <c r="F127" s="254" t="s">
        <v>556</v>
      </c>
      <c r="G127" s="255"/>
      <c r="H127" s="255"/>
      <c r="I127" s="255"/>
      <c r="J127" s="99" t="s">
        <v>364</v>
      </c>
      <c r="K127" s="129"/>
      <c r="L127" s="256"/>
      <c r="M127" s="255"/>
      <c r="N127" s="257">
        <f>ROUND($L$127*$K$127,2)</f>
        <v>0</v>
      </c>
      <c r="O127" s="255"/>
      <c r="P127" s="255"/>
      <c r="Q127" s="255"/>
      <c r="R127" s="20"/>
      <c r="S127" s="101"/>
      <c r="T127" s="102" t="s">
        <v>37</v>
      </c>
      <c r="W127" s="103">
        <v>0</v>
      </c>
      <c r="X127" s="103">
        <f>$W$127*$K$127</f>
        <v>0</v>
      </c>
      <c r="Y127" s="103">
        <v>0</v>
      </c>
      <c r="Z127" s="104">
        <f>$Y$127*$K$127</f>
        <v>0</v>
      </c>
      <c r="AQ127" s="71" t="s">
        <v>225</v>
      </c>
      <c r="AS127" s="71" t="s">
        <v>121</v>
      </c>
      <c r="AT127" s="71" t="s">
        <v>76</v>
      </c>
      <c r="AX127" s="71" t="s">
        <v>120</v>
      </c>
      <c r="BD127" s="105">
        <f>IF($T$127="základní",$N$127,0)</f>
        <v>0</v>
      </c>
      <c r="BE127" s="105">
        <f>IF($T$127="snížená",$N$127,0)</f>
        <v>0</v>
      </c>
      <c r="BF127" s="105">
        <f>IF($T$127="zákl. přenesená",$N$127,0)</f>
        <v>0</v>
      </c>
      <c r="BG127" s="105">
        <f>IF($T$127="sníž. přenesená",$N$127,0)</f>
        <v>0</v>
      </c>
      <c r="BH127" s="105">
        <f>IF($T$127="nulová",$N$127,0)</f>
        <v>0</v>
      </c>
      <c r="BI127" s="71" t="s">
        <v>17</v>
      </c>
      <c r="BJ127" s="105">
        <f>ROUND($L$127*$K$127,2)</f>
        <v>0</v>
      </c>
      <c r="BK127" s="71" t="s">
        <v>225</v>
      </c>
      <c r="BL127" s="71" t="s">
        <v>557</v>
      </c>
    </row>
    <row r="128" spans="2:62" s="88" customFormat="1" ht="30.75" customHeight="1">
      <c r="B128" s="89"/>
      <c r="D128" s="96" t="s">
        <v>448</v>
      </c>
      <c r="N128" s="251">
        <f>$BJ$128</f>
        <v>0</v>
      </c>
      <c r="O128" s="252"/>
      <c r="P128" s="252"/>
      <c r="Q128" s="252"/>
      <c r="R128" s="89"/>
      <c r="S128" s="92"/>
      <c r="V128" s="93">
        <f>SUM($V$129:$V$133)</f>
        <v>0</v>
      </c>
      <c r="X128" s="93">
        <f>SUM($X$129:$X$133)</f>
        <v>0.02904</v>
      </c>
      <c r="Z128" s="94">
        <f>SUM($Z$129:$Z$133)</f>
        <v>0</v>
      </c>
      <c r="AQ128" s="91" t="s">
        <v>76</v>
      </c>
      <c r="AS128" s="91" t="s">
        <v>66</v>
      </c>
      <c r="AT128" s="91" t="s">
        <v>17</v>
      </c>
      <c r="AX128" s="91" t="s">
        <v>120</v>
      </c>
      <c r="BJ128" s="95">
        <f>SUM($BJ$129:$BJ$133)</f>
        <v>0</v>
      </c>
    </row>
    <row r="129" spans="2:64" s="6" customFormat="1" ht="27" customHeight="1">
      <c r="B129" s="20"/>
      <c r="C129" s="99" t="s">
        <v>254</v>
      </c>
      <c r="D129" s="99" t="s">
        <v>121</v>
      </c>
      <c r="E129" s="98" t="s">
        <v>558</v>
      </c>
      <c r="F129" s="254" t="s">
        <v>559</v>
      </c>
      <c r="G129" s="255"/>
      <c r="H129" s="255"/>
      <c r="I129" s="255"/>
      <c r="J129" s="99" t="s">
        <v>145</v>
      </c>
      <c r="K129" s="100">
        <v>3</v>
      </c>
      <c r="L129" s="256"/>
      <c r="M129" s="255"/>
      <c r="N129" s="257">
        <f>ROUND($L$129*$K$129,2)</f>
        <v>0</v>
      </c>
      <c r="O129" s="255"/>
      <c r="P129" s="255"/>
      <c r="Q129" s="255"/>
      <c r="R129" s="20"/>
      <c r="S129" s="101"/>
      <c r="T129" s="102" t="s">
        <v>37</v>
      </c>
      <c r="W129" s="103">
        <v>0.00184</v>
      </c>
      <c r="X129" s="103">
        <f>$W$129*$K$129</f>
        <v>0.005520000000000001</v>
      </c>
      <c r="Y129" s="103">
        <v>0</v>
      </c>
      <c r="Z129" s="104">
        <f>$Y$129*$K$129</f>
        <v>0</v>
      </c>
      <c r="AQ129" s="71" t="s">
        <v>225</v>
      </c>
      <c r="AS129" s="71" t="s">
        <v>121</v>
      </c>
      <c r="AT129" s="71" t="s">
        <v>76</v>
      </c>
      <c r="AX129" s="71" t="s">
        <v>120</v>
      </c>
      <c r="BD129" s="105">
        <f>IF($T$129="základní",$N$129,0)</f>
        <v>0</v>
      </c>
      <c r="BE129" s="105">
        <f>IF($T$129="snížená",$N$129,0)</f>
        <v>0</v>
      </c>
      <c r="BF129" s="105">
        <f>IF($T$129="zákl. přenesená",$N$129,0)</f>
        <v>0</v>
      </c>
      <c r="BG129" s="105">
        <f>IF($T$129="sníž. přenesená",$N$129,0)</f>
        <v>0</v>
      </c>
      <c r="BH129" s="105">
        <f>IF($T$129="nulová",$N$129,0)</f>
        <v>0</v>
      </c>
      <c r="BI129" s="71" t="s">
        <v>17</v>
      </c>
      <c r="BJ129" s="105">
        <f>ROUND($L$129*$K$129,2)</f>
        <v>0</v>
      </c>
      <c r="BK129" s="71" t="s">
        <v>225</v>
      </c>
      <c r="BL129" s="71" t="s">
        <v>560</v>
      </c>
    </row>
    <row r="130" spans="2:64" s="6" customFormat="1" ht="15.75" customHeight="1">
      <c r="B130" s="20"/>
      <c r="C130" s="99" t="s">
        <v>561</v>
      </c>
      <c r="D130" s="99" t="s">
        <v>121</v>
      </c>
      <c r="E130" s="98" t="s">
        <v>562</v>
      </c>
      <c r="F130" s="254" t="s">
        <v>563</v>
      </c>
      <c r="G130" s="255"/>
      <c r="H130" s="255"/>
      <c r="I130" s="255"/>
      <c r="J130" s="99" t="s">
        <v>228</v>
      </c>
      <c r="K130" s="100">
        <v>2</v>
      </c>
      <c r="L130" s="256"/>
      <c r="M130" s="255"/>
      <c r="N130" s="257">
        <f>ROUND($L$130*$K$130,2)</f>
        <v>0</v>
      </c>
      <c r="O130" s="255"/>
      <c r="P130" s="255"/>
      <c r="Q130" s="255"/>
      <c r="R130" s="20"/>
      <c r="S130" s="101"/>
      <c r="T130" s="102" t="s">
        <v>37</v>
      </c>
      <c r="W130" s="103">
        <v>0.00392</v>
      </c>
      <c r="X130" s="103">
        <f>$W$130*$K$130</f>
        <v>0.00784</v>
      </c>
      <c r="Y130" s="103">
        <v>0</v>
      </c>
      <c r="Z130" s="104">
        <f>$Y$130*$K$130</f>
        <v>0</v>
      </c>
      <c r="AQ130" s="71" t="s">
        <v>225</v>
      </c>
      <c r="AS130" s="71" t="s">
        <v>121</v>
      </c>
      <c r="AT130" s="71" t="s">
        <v>76</v>
      </c>
      <c r="AX130" s="71" t="s">
        <v>120</v>
      </c>
      <c r="BD130" s="105">
        <f>IF($T$130="základní",$N$130,0)</f>
        <v>0</v>
      </c>
      <c r="BE130" s="105">
        <f>IF($T$130="snížená",$N$130,0)</f>
        <v>0</v>
      </c>
      <c r="BF130" s="105">
        <f>IF($T$130="zákl. přenesená",$N$130,0)</f>
        <v>0</v>
      </c>
      <c r="BG130" s="105">
        <f>IF($T$130="sníž. přenesená",$N$130,0)</f>
        <v>0</v>
      </c>
      <c r="BH130" s="105">
        <f>IF($T$130="nulová",$N$130,0)</f>
        <v>0</v>
      </c>
      <c r="BI130" s="71" t="s">
        <v>17</v>
      </c>
      <c r="BJ130" s="105">
        <f>ROUND($L$130*$K$130,2)</f>
        <v>0</v>
      </c>
      <c r="BK130" s="71" t="s">
        <v>225</v>
      </c>
      <c r="BL130" s="71" t="s">
        <v>564</v>
      </c>
    </row>
    <row r="131" spans="2:64" s="6" customFormat="1" ht="15.75" customHeight="1">
      <c r="B131" s="20"/>
      <c r="C131" s="99" t="s">
        <v>340</v>
      </c>
      <c r="D131" s="99" t="s">
        <v>121</v>
      </c>
      <c r="E131" s="98" t="s">
        <v>565</v>
      </c>
      <c r="F131" s="254" t="s">
        <v>566</v>
      </c>
      <c r="G131" s="255"/>
      <c r="H131" s="255"/>
      <c r="I131" s="255"/>
      <c r="J131" s="99" t="s">
        <v>145</v>
      </c>
      <c r="K131" s="100">
        <v>3</v>
      </c>
      <c r="L131" s="256"/>
      <c r="M131" s="255"/>
      <c r="N131" s="257">
        <f>ROUND($L$131*$K$131,2)</f>
        <v>0</v>
      </c>
      <c r="O131" s="255"/>
      <c r="P131" s="255"/>
      <c r="Q131" s="255"/>
      <c r="R131" s="20"/>
      <c r="S131" s="101"/>
      <c r="T131" s="102" t="s">
        <v>37</v>
      </c>
      <c r="W131" s="103">
        <v>0.00392</v>
      </c>
      <c r="X131" s="103">
        <f>$W$131*$K$131</f>
        <v>0.01176</v>
      </c>
      <c r="Y131" s="103">
        <v>0</v>
      </c>
      <c r="Z131" s="104">
        <f>$Y$131*$K$131</f>
        <v>0</v>
      </c>
      <c r="AQ131" s="71" t="s">
        <v>225</v>
      </c>
      <c r="AS131" s="71" t="s">
        <v>121</v>
      </c>
      <c r="AT131" s="71" t="s">
        <v>76</v>
      </c>
      <c r="AX131" s="71" t="s">
        <v>120</v>
      </c>
      <c r="BD131" s="105">
        <f>IF($T$131="základní",$N$131,0)</f>
        <v>0</v>
      </c>
      <c r="BE131" s="105">
        <f>IF($T$131="snížená",$N$131,0)</f>
        <v>0</v>
      </c>
      <c r="BF131" s="105">
        <f>IF($T$131="zákl. přenesená",$N$131,0)</f>
        <v>0</v>
      </c>
      <c r="BG131" s="105">
        <f>IF($T$131="sníž. přenesená",$N$131,0)</f>
        <v>0</v>
      </c>
      <c r="BH131" s="105">
        <f>IF($T$131="nulová",$N$131,0)</f>
        <v>0</v>
      </c>
      <c r="BI131" s="71" t="s">
        <v>17</v>
      </c>
      <c r="BJ131" s="105">
        <f>ROUND($L$131*$K$131,2)</f>
        <v>0</v>
      </c>
      <c r="BK131" s="71" t="s">
        <v>225</v>
      </c>
      <c r="BL131" s="71" t="s">
        <v>567</v>
      </c>
    </row>
    <row r="132" spans="2:64" s="6" customFormat="1" ht="27" customHeight="1">
      <c r="B132" s="20"/>
      <c r="C132" s="99" t="s">
        <v>568</v>
      </c>
      <c r="D132" s="99" t="s">
        <v>121</v>
      </c>
      <c r="E132" s="98" t="s">
        <v>569</v>
      </c>
      <c r="F132" s="254" t="s">
        <v>570</v>
      </c>
      <c r="G132" s="255"/>
      <c r="H132" s="255"/>
      <c r="I132" s="255"/>
      <c r="J132" s="99" t="s">
        <v>156</v>
      </c>
      <c r="K132" s="100">
        <v>1</v>
      </c>
      <c r="L132" s="256"/>
      <c r="M132" s="255"/>
      <c r="N132" s="257">
        <f>ROUND($L$132*$K$132,2)</f>
        <v>0</v>
      </c>
      <c r="O132" s="255"/>
      <c r="P132" s="255"/>
      <c r="Q132" s="255"/>
      <c r="R132" s="20"/>
      <c r="S132" s="101"/>
      <c r="T132" s="102" t="s">
        <v>37</v>
      </c>
      <c r="W132" s="103">
        <v>0.00392</v>
      </c>
      <c r="X132" s="103">
        <f>$W$132*$K$132</f>
        <v>0.00392</v>
      </c>
      <c r="Y132" s="103">
        <v>0</v>
      </c>
      <c r="Z132" s="104">
        <f>$Y$132*$K$132</f>
        <v>0</v>
      </c>
      <c r="AQ132" s="71" t="s">
        <v>225</v>
      </c>
      <c r="AS132" s="71" t="s">
        <v>121</v>
      </c>
      <c r="AT132" s="71" t="s">
        <v>76</v>
      </c>
      <c r="AX132" s="71" t="s">
        <v>120</v>
      </c>
      <c r="BD132" s="105">
        <f>IF($T$132="základní",$N$132,0)</f>
        <v>0</v>
      </c>
      <c r="BE132" s="105">
        <f>IF($T$132="snížená",$N$132,0)</f>
        <v>0</v>
      </c>
      <c r="BF132" s="105">
        <f>IF($T$132="zákl. přenesená",$N$132,0)</f>
        <v>0</v>
      </c>
      <c r="BG132" s="105">
        <f>IF($T$132="sníž. přenesená",$N$132,0)</f>
        <v>0</v>
      </c>
      <c r="BH132" s="105">
        <f>IF($T$132="nulová",$N$132,0)</f>
        <v>0</v>
      </c>
      <c r="BI132" s="71" t="s">
        <v>17</v>
      </c>
      <c r="BJ132" s="105">
        <f>ROUND($L$132*$K$132,2)</f>
        <v>0</v>
      </c>
      <c r="BK132" s="71" t="s">
        <v>225</v>
      </c>
      <c r="BL132" s="71" t="s">
        <v>571</v>
      </c>
    </row>
    <row r="133" spans="2:64" s="6" customFormat="1" ht="27" customHeight="1">
      <c r="B133" s="20"/>
      <c r="C133" s="99" t="s">
        <v>572</v>
      </c>
      <c r="D133" s="99" t="s">
        <v>121</v>
      </c>
      <c r="E133" s="98" t="s">
        <v>573</v>
      </c>
      <c r="F133" s="254" t="s">
        <v>574</v>
      </c>
      <c r="G133" s="255"/>
      <c r="H133" s="255"/>
      <c r="I133" s="255"/>
      <c r="J133" s="99" t="s">
        <v>364</v>
      </c>
      <c r="K133" s="129"/>
      <c r="L133" s="256"/>
      <c r="M133" s="255"/>
      <c r="N133" s="257">
        <f>ROUND($L$133*$K$133,2)</f>
        <v>0</v>
      </c>
      <c r="O133" s="255"/>
      <c r="P133" s="255"/>
      <c r="Q133" s="255"/>
      <c r="R133" s="20"/>
      <c r="S133" s="101"/>
      <c r="T133" s="102" t="s">
        <v>37</v>
      </c>
      <c r="W133" s="103">
        <v>0</v>
      </c>
      <c r="X133" s="103">
        <f>$W$133*$K$133</f>
        <v>0</v>
      </c>
      <c r="Y133" s="103">
        <v>0</v>
      </c>
      <c r="Z133" s="104">
        <f>$Y$133*$K$133</f>
        <v>0</v>
      </c>
      <c r="AQ133" s="71" t="s">
        <v>225</v>
      </c>
      <c r="AS133" s="71" t="s">
        <v>121</v>
      </c>
      <c r="AT133" s="71" t="s">
        <v>76</v>
      </c>
      <c r="AX133" s="71" t="s">
        <v>120</v>
      </c>
      <c r="BD133" s="105">
        <f>IF($T$133="základní",$N$133,0)</f>
        <v>0</v>
      </c>
      <c r="BE133" s="105">
        <f>IF($T$133="snížená",$N$133,0)</f>
        <v>0</v>
      </c>
      <c r="BF133" s="105">
        <f>IF($T$133="zákl. přenesená",$N$133,0)</f>
        <v>0</v>
      </c>
      <c r="BG133" s="105">
        <f>IF($T$133="sníž. přenesená",$N$133,0)</f>
        <v>0</v>
      </c>
      <c r="BH133" s="105">
        <f>IF($T$133="nulová",$N$133,0)</f>
        <v>0</v>
      </c>
      <c r="BI133" s="71" t="s">
        <v>17</v>
      </c>
      <c r="BJ133" s="105">
        <f>ROUND($L$133*$K$133,2)</f>
        <v>0</v>
      </c>
      <c r="BK133" s="71" t="s">
        <v>225</v>
      </c>
      <c r="BL133" s="71" t="s">
        <v>575</v>
      </c>
    </row>
    <row r="134" spans="2:62" s="88" customFormat="1" ht="30.75" customHeight="1">
      <c r="B134" s="89"/>
      <c r="D134" s="96" t="s">
        <v>449</v>
      </c>
      <c r="N134" s="251">
        <f>$BJ$134</f>
        <v>0</v>
      </c>
      <c r="O134" s="252"/>
      <c r="P134" s="252"/>
      <c r="Q134" s="252"/>
      <c r="R134" s="89"/>
      <c r="S134" s="92"/>
      <c r="V134" s="93">
        <f>SUM($V$135:$V$137)</f>
        <v>0</v>
      </c>
      <c r="X134" s="93">
        <f>SUM($X$135:$X$137)</f>
        <v>0.11145000000000001</v>
      </c>
      <c r="Z134" s="94">
        <f>SUM($Z$135:$Z$137)</f>
        <v>0</v>
      </c>
      <c r="AQ134" s="91" t="s">
        <v>76</v>
      </c>
      <c r="AS134" s="91" t="s">
        <v>66</v>
      </c>
      <c r="AT134" s="91" t="s">
        <v>17</v>
      </c>
      <c r="AX134" s="91" t="s">
        <v>120</v>
      </c>
      <c r="BJ134" s="95">
        <f>SUM($BJ$135:$BJ$137)</f>
        <v>0</v>
      </c>
    </row>
    <row r="135" spans="2:64" s="6" customFormat="1" ht="15.75" customHeight="1">
      <c r="B135" s="20"/>
      <c r="C135" s="99" t="s">
        <v>242</v>
      </c>
      <c r="D135" s="99" t="s">
        <v>121</v>
      </c>
      <c r="E135" s="98" t="s">
        <v>576</v>
      </c>
      <c r="F135" s="254" t="s">
        <v>577</v>
      </c>
      <c r="G135" s="255"/>
      <c r="H135" s="255"/>
      <c r="I135" s="255"/>
      <c r="J135" s="99" t="s">
        <v>228</v>
      </c>
      <c r="K135" s="100">
        <v>5</v>
      </c>
      <c r="L135" s="256"/>
      <c r="M135" s="255"/>
      <c r="N135" s="257">
        <f>ROUND($L$135*$K$135,2)</f>
        <v>0</v>
      </c>
      <c r="O135" s="255"/>
      <c r="P135" s="255"/>
      <c r="Q135" s="255"/>
      <c r="R135" s="20"/>
      <c r="S135" s="101"/>
      <c r="T135" s="102" t="s">
        <v>37</v>
      </c>
      <c r="W135" s="103">
        <v>0.00129</v>
      </c>
      <c r="X135" s="103">
        <f>$W$135*$K$135</f>
        <v>0.006449999999999999</v>
      </c>
      <c r="Y135" s="103">
        <v>0</v>
      </c>
      <c r="Z135" s="104">
        <f>$Y$135*$K$135</f>
        <v>0</v>
      </c>
      <c r="AQ135" s="71" t="s">
        <v>225</v>
      </c>
      <c r="AS135" s="71" t="s">
        <v>121</v>
      </c>
      <c r="AT135" s="71" t="s">
        <v>76</v>
      </c>
      <c r="AX135" s="71" t="s">
        <v>120</v>
      </c>
      <c r="BD135" s="105">
        <f>IF($T$135="základní",$N$135,0)</f>
        <v>0</v>
      </c>
      <c r="BE135" s="105">
        <f>IF($T$135="snížená",$N$135,0)</f>
        <v>0</v>
      </c>
      <c r="BF135" s="105">
        <f>IF($T$135="zákl. přenesená",$N$135,0)</f>
        <v>0</v>
      </c>
      <c r="BG135" s="105">
        <f>IF($T$135="sníž. přenesená",$N$135,0)</f>
        <v>0</v>
      </c>
      <c r="BH135" s="105">
        <f>IF($T$135="nulová",$N$135,0)</f>
        <v>0</v>
      </c>
      <c r="BI135" s="71" t="s">
        <v>17</v>
      </c>
      <c r="BJ135" s="105">
        <f>ROUND($L$135*$K$135,2)</f>
        <v>0</v>
      </c>
      <c r="BK135" s="71" t="s">
        <v>225</v>
      </c>
      <c r="BL135" s="71" t="s">
        <v>578</v>
      </c>
    </row>
    <row r="136" spans="2:64" s="6" customFormat="1" ht="27" customHeight="1">
      <c r="B136" s="20"/>
      <c r="C136" s="137" t="s">
        <v>246</v>
      </c>
      <c r="D136" s="137" t="s">
        <v>412</v>
      </c>
      <c r="E136" s="136" t="s">
        <v>579</v>
      </c>
      <c r="F136" s="279" t="s">
        <v>580</v>
      </c>
      <c r="G136" s="280"/>
      <c r="H136" s="280"/>
      <c r="I136" s="280"/>
      <c r="J136" s="137" t="s">
        <v>228</v>
      </c>
      <c r="K136" s="138">
        <v>5</v>
      </c>
      <c r="L136" s="281"/>
      <c r="M136" s="280"/>
      <c r="N136" s="278">
        <f>ROUND($L$136*$K$136,2)</f>
        <v>0</v>
      </c>
      <c r="O136" s="255"/>
      <c r="P136" s="255"/>
      <c r="Q136" s="255"/>
      <c r="R136" s="20"/>
      <c r="S136" s="101"/>
      <c r="T136" s="102" t="s">
        <v>37</v>
      </c>
      <c r="W136" s="103">
        <v>0.021</v>
      </c>
      <c r="X136" s="103">
        <f>$W$136*$K$136</f>
        <v>0.10500000000000001</v>
      </c>
      <c r="Y136" s="103">
        <v>0</v>
      </c>
      <c r="Z136" s="104">
        <f>$Y$136*$K$136</f>
        <v>0</v>
      </c>
      <c r="AQ136" s="71" t="s">
        <v>242</v>
      </c>
      <c r="AS136" s="71" t="s">
        <v>412</v>
      </c>
      <c r="AT136" s="71" t="s">
        <v>76</v>
      </c>
      <c r="AX136" s="71" t="s">
        <v>120</v>
      </c>
      <c r="BD136" s="105">
        <f>IF($T$136="základní",$N$136,0)</f>
        <v>0</v>
      </c>
      <c r="BE136" s="105">
        <f>IF($T$136="snížená",$N$136,0)</f>
        <v>0</v>
      </c>
      <c r="BF136" s="105">
        <f>IF($T$136="zákl. přenesená",$N$136,0)</f>
        <v>0</v>
      </c>
      <c r="BG136" s="105">
        <f>IF($T$136="sníž. přenesená",$N$136,0)</f>
        <v>0</v>
      </c>
      <c r="BH136" s="105">
        <f>IF($T$136="nulová",$N$136,0)</f>
        <v>0</v>
      </c>
      <c r="BI136" s="71" t="s">
        <v>17</v>
      </c>
      <c r="BJ136" s="105">
        <f>ROUND($L$136*$K$136,2)</f>
        <v>0</v>
      </c>
      <c r="BK136" s="71" t="s">
        <v>225</v>
      </c>
      <c r="BL136" s="71" t="s">
        <v>581</v>
      </c>
    </row>
    <row r="137" spans="2:64" s="6" customFormat="1" ht="27" customHeight="1">
      <c r="B137" s="20"/>
      <c r="C137" s="99" t="s">
        <v>250</v>
      </c>
      <c r="D137" s="99" t="s">
        <v>121</v>
      </c>
      <c r="E137" s="98" t="s">
        <v>582</v>
      </c>
      <c r="F137" s="254" t="s">
        <v>583</v>
      </c>
      <c r="G137" s="255"/>
      <c r="H137" s="255"/>
      <c r="I137" s="255"/>
      <c r="J137" s="99" t="s">
        <v>364</v>
      </c>
      <c r="K137" s="129"/>
      <c r="L137" s="256"/>
      <c r="M137" s="255"/>
      <c r="N137" s="257">
        <f>ROUND($L$137*$K$137,2)</f>
        <v>0</v>
      </c>
      <c r="O137" s="255"/>
      <c r="P137" s="255"/>
      <c r="Q137" s="255"/>
      <c r="R137" s="20"/>
      <c r="S137" s="101"/>
      <c r="T137" s="102" t="s">
        <v>37</v>
      </c>
      <c r="W137" s="103">
        <v>0</v>
      </c>
      <c r="X137" s="103">
        <f>$W$137*$K$137</f>
        <v>0</v>
      </c>
      <c r="Y137" s="103">
        <v>0</v>
      </c>
      <c r="Z137" s="104">
        <f>$Y$137*$K$137</f>
        <v>0</v>
      </c>
      <c r="AQ137" s="71" t="s">
        <v>225</v>
      </c>
      <c r="AS137" s="71" t="s">
        <v>121</v>
      </c>
      <c r="AT137" s="71" t="s">
        <v>76</v>
      </c>
      <c r="AX137" s="71" t="s">
        <v>120</v>
      </c>
      <c r="BD137" s="105">
        <f>IF($T$137="základní",$N$137,0)</f>
        <v>0</v>
      </c>
      <c r="BE137" s="105">
        <f>IF($T$137="snížená",$N$137,0)</f>
        <v>0</v>
      </c>
      <c r="BF137" s="105">
        <f>IF($T$137="zákl. přenesená",$N$137,0)</f>
        <v>0</v>
      </c>
      <c r="BG137" s="105">
        <f>IF($T$137="sníž. přenesená",$N$137,0)</f>
        <v>0</v>
      </c>
      <c r="BH137" s="105">
        <f>IF($T$137="nulová",$N$137,0)</f>
        <v>0</v>
      </c>
      <c r="BI137" s="71" t="s">
        <v>17</v>
      </c>
      <c r="BJ137" s="105">
        <f>ROUND($L$137*$K$137,2)</f>
        <v>0</v>
      </c>
      <c r="BK137" s="71" t="s">
        <v>225</v>
      </c>
      <c r="BL137" s="71" t="s">
        <v>584</v>
      </c>
    </row>
    <row r="138" spans="2:62" s="88" customFormat="1" ht="30.75" customHeight="1">
      <c r="B138" s="89"/>
      <c r="D138" s="96" t="s">
        <v>450</v>
      </c>
      <c r="N138" s="251">
        <f>$BJ$138</f>
        <v>0</v>
      </c>
      <c r="O138" s="252"/>
      <c r="P138" s="252"/>
      <c r="Q138" s="252"/>
      <c r="R138" s="89"/>
      <c r="S138" s="92"/>
      <c r="V138" s="93">
        <f>SUM($V$139:$V$140)</f>
        <v>0</v>
      </c>
      <c r="X138" s="93">
        <f>SUM($X$139:$X$140)</f>
        <v>0</v>
      </c>
      <c r="Z138" s="94">
        <f>SUM($Z$139:$Z$140)</f>
        <v>0</v>
      </c>
      <c r="AQ138" s="91" t="s">
        <v>76</v>
      </c>
      <c r="AS138" s="91" t="s">
        <v>66</v>
      </c>
      <c r="AT138" s="91" t="s">
        <v>17</v>
      </c>
      <c r="AX138" s="91" t="s">
        <v>120</v>
      </c>
      <c r="BJ138" s="95">
        <f>SUM($BJ$139:$BJ$140)</f>
        <v>0</v>
      </c>
    </row>
    <row r="139" spans="2:64" s="6" customFormat="1" ht="15.75" customHeight="1">
      <c r="B139" s="20"/>
      <c r="C139" s="99" t="s">
        <v>346</v>
      </c>
      <c r="D139" s="99" t="s">
        <v>121</v>
      </c>
      <c r="E139" s="98" t="s">
        <v>585</v>
      </c>
      <c r="F139" s="254" t="s">
        <v>586</v>
      </c>
      <c r="G139" s="255"/>
      <c r="H139" s="255"/>
      <c r="I139" s="255"/>
      <c r="J139" s="99" t="s">
        <v>156</v>
      </c>
      <c r="K139" s="100">
        <v>1</v>
      </c>
      <c r="L139" s="256"/>
      <c r="M139" s="255"/>
      <c r="N139" s="257">
        <f>ROUND($L$139*$K$139,2)</f>
        <v>0</v>
      </c>
      <c r="O139" s="255"/>
      <c r="P139" s="255"/>
      <c r="Q139" s="255"/>
      <c r="R139" s="20"/>
      <c r="S139" s="101"/>
      <c r="T139" s="102" t="s">
        <v>37</v>
      </c>
      <c r="W139" s="103">
        <v>0</v>
      </c>
      <c r="X139" s="103">
        <f>$W$139*$K$139</f>
        <v>0</v>
      </c>
      <c r="Y139" s="103">
        <v>0</v>
      </c>
      <c r="Z139" s="104">
        <f>$Y$139*$K$139</f>
        <v>0</v>
      </c>
      <c r="AQ139" s="71" t="s">
        <v>225</v>
      </c>
      <c r="AS139" s="71" t="s">
        <v>121</v>
      </c>
      <c r="AT139" s="71" t="s">
        <v>76</v>
      </c>
      <c r="AX139" s="71" t="s">
        <v>120</v>
      </c>
      <c r="BD139" s="105">
        <f>IF($T$139="základní",$N$139,0)</f>
        <v>0</v>
      </c>
      <c r="BE139" s="105">
        <f>IF($T$139="snížená",$N$139,0)</f>
        <v>0</v>
      </c>
      <c r="BF139" s="105">
        <f>IF($T$139="zákl. přenesená",$N$139,0)</f>
        <v>0</v>
      </c>
      <c r="BG139" s="105">
        <f>IF($T$139="sníž. přenesená",$N$139,0)</f>
        <v>0</v>
      </c>
      <c r="BH139" s="105">
        <f>IF($T$139="nulová",$N$139,0)</f>
        <v>0</v>
      </c>
      <c r="BI139" s="71" t="s">
        <v>17</v>
      </c>
      <c r="BJ139" s="105">
        <f>ROUND($L$139*$K$139,2)</f>
        <v>0</v>
      </c>
      <c r="BK139" s="71" t="s">
        <v>225</v>
      </c>
      <c r="BL139" s="71" t="s">
        <v>587</v>
      </c>
    </row>
    <row r="140" spans="2:64" s="6" customFormat="1" ht="15.75" customHeight="1">
      <c r="B140" s="20"/>
      <c r="C140" s="99" t="s">
        <v>588</v>
      </c>
      <c r="D140" s="99" t="s">
        <v>121</v>
      </c>
      <c r="E140" s="98" t="s">
        <v>589</v>
      </c>
      <c r="F140" s="254" t="s">
        <v>590</v>
      </c>
      <c r="G140" s="255"/>
      <c r="H140" s="255"/>
      <c r="I140" s="255"/>
      <c r="J140" s="99" t="s">
        <v>156</v>
      </c>
      <c r="K140" s="100">
        <v>1</v>
      </c>
      <c r="L140" s="256"/>
      <c r="M140" s="255"/>
      <c r="N140" s="257">
        <f>ROUND($L$140*$K$140,2)</f>
        <v>0</v>
      </c>
      <c r="O140" s="255"/>
      <c r="P140" s="255"/>
      <c r="Q140" s="255"/>
      <c r="R140" s="20"/>
      <c r="S140" s="101"/>
      <c r="T140" s="106" t="s">
        <v>37</v>
      </c>
      <c r="U140" s="107"/>
      <c r="V140" s="107"/>
      <c r="W140" s="108">
        <v>0</v>
      </c>
      <c r="X140" s="108">
        <f>$W$140*$K$140</f>
        <v>0</v>
      </c>
      <c r="Y140" s="108">
        <v>0</v>
      </c>
      <c r="Z140" s="109">
        <f>$Y$140*$K$140</f>
        <v>0</v>
      </c>
      <c r="AQ140" s="71" t="s">
        <v>225</v>
      </c>
      <c r="AS140" s="71" t="s">
        <v>121</v>
      </c>
      <c r="AT140" s="71" t="s">
        <v>76</v>
      </c>
      <c r="AX140" s="71" t="s">
        <v>120</v>
      </c>
      <c r="BD140" s="105">
        <f>IF($T$140="základní",$N$140,0)</f>
        <v>0</v>
      </c>
      <c r="BE140" s="105">
        <f>IF($T$140="snížená",$N$140,0)</f>
        <v>0</v>
      </c>
      <c r="BF140" s="105">
        <f>IF($T$140="zákl. přenesená",$N$140,0)</f>
        <v>0</v>
      </c>
      <c r="BG140" s="105">
        <f>IF($T$140="sníž. přenesená",$N$140,0)</f>
        <v>0</v>
      </c>
      <c r="BH140" s="105">
        <f>IF($T$140="nulová",$N$140,0)</f>
        <v>0</v>
      </c>
      <c r="BI140" s="71" t="s">
        <v>17</v>
      </c>
      <c r="BJ140" s="105">
        <f>ROUND($L$140*$K$140,2)</f>
        <v>0</v>
      </c>
      <c r="BK140" s="71" t="s">
        <v>225</v>
      </c>
      <c r="BL140" s="71" t="s">
        <v>591</v>
      </c>
    </row>
    <row r="141" spans="2:18" s="6" customFormat="1" ht="7.5" customHeight="1">
      <c r="B141" s="34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20"/>
    </row>
    <row r="193" s="2" customFormat="1" ht="14.25" customHeight="1"/>
  </sheetData>
  <sheetProtection/>
  <mergeCells count="196">
    <mergeCell ref="C2:Q2"/>
    <mergeCell ref="C4:Q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Q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C64:Q64"/>
    <mergeCell ref="F66:Q66"/>
    <mergeCell ref="F67:Q67"/>
    <mergeCell ref="M69:P69"/>
    <mergeCell ref="M71:Q71"/>
    <mergeCell ref="F74:I74"/>
    <mergeCell ref="L74:M74"/>
    <mergeCell ref="N74:Q74"/>
    <mergeCell ref="F78:I78"/>
    <mergeCell ref="L78:M78"/>
    <mergeCell ref="N78:Q78"/>
    <mergeCell ref="F79:I79"/>
    <mergeCell ref="L79:M79"/>
    <mergeCell ref="N79:Q79"/>
    <mergeCell ref="F80:I80"/>
    <mergeCell ref="L80:M80"/>
    <mergeCell ref="N80:Q80"/>
    <mergeCell ref="F81:I81"/>
    <mergeCell ref="L81:M81"/>
    <mergeCell ref="N81:Q81"/>
    <mergeCell ref="F82:I82"/>
    <mergeCell ref="L82:M82"/>
    <mergeCell ref="N82:Q82"/>
    <mergeCell ref="F83:I83"/>
    <mergeCell ref="L83:M83"/>
    <mergeCell ref="N83:Q83"/>
    <mergeCell ref="F84:I84"/>
    <mergeCell ref="L84:M84"/>
    <mergeCell ref="N84:Q84"/>
    <mergeCell ref="F85:I85"/>
    <mergeCell ref="L85:M85"/>
    <mergeCell ref="N85:Q85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F89:I89"/>
    <mergeCell ref="L89:M89"/>
    <mergeCell ref="N89:Q89"/>
    <mergeCell ref="F90:I90"/>
    <mergeCell ref="L90:M90"/>
    <mergeCell ref="N90:Q90"/>
    <mergeCell ref="F91:I91"/>
    <mergeCell ref="L91:M91"/>
    <mergeCell ref="N91:Q91"/>
    <mergeCell ref="F92:I92"/>
    <mergeCell ref="L92:M92"/>
    <mergeCell ref="N92:Q92"/>
    <mergeCell ref="F94:I94"/>
    <mergeCell ref="L94:M94"/>
    <mergeCell ref="N94:Q94"/>
    <mergeCell ref="F95:I95"/>
    <mergeCell ref="F96:I96"/>
    <mergeCell ref="F97:I97"/>
    <mergeCell ref="F98:I98"/>
    <mergeCell ref="F99:I99"/>
    <mergeCell ref="F100:I100"/>
    <mergeCell ref="L100:M100"/>
    <mergeCell ref="N100:Q100"/>
    <mergeCell ref="F101:I101"/>
    <mergeCell ref="F102:I102"/>
    <mergeCell ref="F103:I103"/>
    <mergeCell ref="F104:I104"/>
    <mergeCell ref="F105:I105"/>
    <mergeCell ref="F106:I106"/>
    <mergeCell ref="L106:M106"/>
    <mergeCell ref="N106:Q106"/>
    <mergeCell ref="F107:I107"/>
    <mergeCell ref="F108:I108"/>
    <mergeCell ref="F109:I109"/>
    <mergeCell ref="F110:I110"/>
    <mergeCell ref="F111:I111"/>
    <mergeCell ref="L111:M111"/>
    <mergeCell ref="N111:Q111"/>
    <mergeCell ref="F112:I112"/>
    <mergeCell ref="F113:I113"/>
    <mergeCell ref="F114:I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N135:Q135"/>
    <mergeCell ref="F136:I136"/>
    <mergeCell ref="L136:M136"/>
    <mergeCell ref="N136:Q136"/>
    <mergeCell ref="F132:I132"/>
    <mergeCell ref="L132:M132"/>
    <mergeCell ref="N132:Q132"/>
    <mergeCell ref="F133:I133"/>
    <mergeCell ref="L133:M133"/>
    <mergeCell ref="N133:Q133"/>
    <mergeCell ref="N134:Q134"/>
    <mergeCell ref="N138:Q138"/>
    <mergeCell ref="F137:I137"/>
    <mergeCell ref="L137:M137"/>
    <mergeCell ref="N137:Q137"/>
    <mergeCell ref="F139:I139"/>
    <mergeCell ref="L139:M139"/>
    <mergeCell ref="N139:Q139"/>
    <mergeCell ref="F135:I135"/>
    <mergeCell ref="L135:M135"/>
    <mergeCell ref="H1:K1"/>
    <mergeCell ref="R2:AB2"/>
    <mergeCell ref="F140:I140"/>
    <mergeCell ref="L140:M140"/>
    <mergeCell ref="N140:Q140"/>
    <mergeCell ref="N75:Q75"/>
    <mergeCell ref="N76:Q76"/>
    <mergeCell ref="N77:Q77"/>
    <mergeCell ref="N93:Q93"/>
    <mergeCell ref="N128:Q128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R1:S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2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2"/>
  <sheetViews>
    <sheetView showGridLines="0" view="pageBreakPreview" zoomScaleSheetLayoutView="100" zoomScalePageLayoutView="0" workbookViewId="0" topLeftCell="A1">
      <pane ySplit="1" topLeftCell="A59" activePane="bottomLeft" state="frozen"/>
      <selection pane="topLeft" activeCell="A1" sqref="A1"/>
      <selection pane="bottomLeft" activeCell="N85" sqref="L85:Q8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.5" style="2" customWidth="1"/>
    <col min="9" max="10" width="7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8.16015625" style="2" customWidth="1"/>
    <col min="19" max="19" width="29.66015625" style="2" hidden="1" customWidth="1"/>
    <col min="20" max="20" width="16.33203125" style="2" hidden="1" customWidth="1"/>
    <col min="21" max="21" width="12.33203125" style="2" hidden="1" customWidth="1"/>
    <col min="22" max="22" width="16.33203125" style="2" hidden="1" customWidth="1"/>
    <col min="23" max="23" width="12.16015625" style="2" hidden="1" customWidth="1"/>
    <col min="24" max="24" width="15" style="2" hidden="1" customWidth="1"/>
    <col min="25" max="25" width="11" style="2" hidden="1" customWidth="1"/>
    <col min="26" max="26" width="15" style="2" hidden="1" customWidth="1"/>
    <col min="27" max="27" width="16.33203125" style="2" hidden="1" customWidth="1"/>
    <col min="28" max="28" width="11" style="2" customWidth="1"/>
    <col min="29" max="29" width="15" style="2" customWidth="1"/>
    <col min="30" max="30" width="16.33203125" style="2" customWidth="1"/>
    <col min="31" max="42" width="10.5" style="1" customWidth="1"/>
    <col min="43" max="64" width="10.5" style="2" hidden="1" customWidth="1"/>
    <col min="65" max="16384" width="10.5" style="1" customWidth="1"/>
  </cols>
  <sheetData>
    <row r="1" spans="1:255" s="3" customFormat="1" ht="22.5" customHeight="1">
      <c r="A1" s="145"/>
      <c r="B1" s="142"/>
      <c r="C1" s="142"/>
      <c r="D1" s="143" t="s">
        <v>1</v>
      </c>
      <c r="E1" s="142"/>
      <c r="F1" s="144" t="s">
        <v>942</v>
      </c>
      <c r="G1" s="144"/>
      <c r="H1" s="253" t="s">
        <v>943</v>
      </c>
      <c r="I1" s="253"/>
      <c r="J1" s="253"/>
      <c r="K1" s="253"/>
      <c r="L1" s="144" t="s">
        <v>944</v>
      </c>
      <c r="M1" s="144"/>
      <c r="N1" s="142"/>
      <c r="O1" s="143" t="s">
        <v>92</v>
      </c>
      <c r="P1" s="142"/>
      <c r="Q1" s="142"/>
      <c r="R1" s="144" t="s">
        <v>945</v>
      </c>
      <c r="S1" s="144"/>
      <c r="T1" s="145"/>
      <c r="U1" s="14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3:45" s="2" customFormat="1" ht="37.5" customHeight="1">
      <c r="C2" s="244" t="s">
        <v>5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19" t="s">
        <v>6</v>
      </c>
      <c r="S2" s="220"/>
      <c r="T2" s="220"/>
      <c r="U2" s="220"/>
      <c r="V2" s="220"/>
      <c r="W2" s="220"/>
      <c r="X2" s="220"/>
      <c r="Y2" s="220"/>
      <c r="Z2" s="220"/>
      <c r="AA2" s="220"/>
      <c r="AB2" s="220"/>
      <c r="AS2" s="2" t="s">
        <v>88</v>
      </c>
    </row>
    <row r="3" spans="2:45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AS3" s="2" t="s">
        <v>76</v>
      </c>
    </row>
    <row r="4" spans="2:45" s="2" customFormat="1" ht="37.5" customHeight="1">
      <c r="B4" s="10"/>
      <c r="C4" s="234" t="s">
        <v>93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S4" s="12" t="s">
        <v>11</v>
      </c>
      <c r="AS4" s="2" t="s">
        <v>3</v>
      </c>
    </row>
    <row r="5" s="2" customFormat="1" ht="7.5" customHeight="1">
      <c r="B5" s="10"/>
    </row>
    <row r="6" spans="2:17" s="2" customFormat="1" ht="15.75" customHeight="1">
      <c r="B6" s="10"/>
      <c r="D6" s="15" t="s">
        <v>15</v>
      </c>
      <c r="F6" s="266" t="str">
        <f>'Rekapitulace stavby'!$K$6</f>
        <v>REKONSTRUKCE KUCHYNĚ MINISTERSTVA FINANCÍ ČR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</row>
    <row r="7" spans="2:17" s="6" customFormat="1" ht="18.75" customHeight="1">
      <c r="B7" s="20"/>
      <c r="D7" s="14" t="s">
        <v>94</v>
      </c>
      <c r="F7" s="236" t="s">
        <v>592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="6" customFormat="1" ht="14.25" customHeight="1">
      <c r="B8" s="20"/>
    </row>
    <row r="9" spans="2:6" s="6" customFormat="1" ht="15" customHeight="1">
      <c r="B9" s="20"/>
      <c r="D9" s="15" t="s">
        <v>96</v>
      </c>
      <c r="F9" s="16" t="s">
        <v>71</v>
      </c>
    </row>
    <row r="10" spans="2:16" s="6" customFormat="1" ht="15" customHeight="1">
      <c r="B10" s="20"/>
      <c r="D10" s="15" t="s">
        <v>18</v>
      </c>
      <c r="F10" s="16" t="s">
        <v>19</v>
      </c>
      <c r="M10" s="15" t="s">
        <v>20</v>
      </c>
      <c r="O10" s="258" t="str">
        <f>'Rekapitulace stavby'!$AN$8</f>
        <v>21.05.2015</v>
      </c>
      <c r="P10" s="235"/>
    </row>
    <row r="11" s="6" customFormat="1" ht="7.5" customHeight="1">
      <c r="B11" s="20"/>
    </row>
    <row r="12" spans="2:16" s="6" customFormat="1" ht="15" customHeight="1">
      <c r="B12" s="20"/>
      <c r="D12" s="15" t="s">
        <v>24</v>
      </c>
      <c r="M12" s="15" t="s">
        <v>25</v>
      </c>
      <c r="O12" s="237"/>
      <c r="P12" s="235"/>
    </row>
    <row r="13" spans="2:16" s="6" customFormat="1" ht="18.75" customHeight="1">
      <c r="B13" s="20"/>
      <c r="E13" s="16" t="s">
        <v>26</v>
      </c>
      <c r="M13" s="15" t="s">
        <v>27</v>
      </c>
      <c r="O13" s="237"/>
      <c r="P13" s="235"/>
    </row>
    <row r="14" s="6" customFormat="1" ht="7.5" customHeight="1">
      <c r="B14" s="20"/>
    </row>
    <row r="15" spans="2:16" s="6" customFormat="1" ht="15" customHeight="1">
      <c r="B15" s="20"/>
      <c r="D15" s="15" t="s">
        <v>28</v>
      </c>
      <c r="M15" s="15" t="s">
        <v>25</v>
      </c>
      <c r="O15" s="237" t="str">
        <f>IF('Rekapitulace stavby'!$AN$13="","",'Rekapitulace stavby'!$AN$13)</f>
        <v>Vyplň údaj</v>
      </c>
      <c r="P15" s="235"/>
    </row>
    <row r="16" spans="2:16" s="6" customFormat="1" ht="18.75" customHeight="1">
      <c r="B16" s="20"/>
      <c r="E16" s="16" t="str">
        <f>IF('Rekapitulace stavby'!$E$14="","",'Rekapitulace stavby'!$E$14)</f>
        <v>Vyplň údaj</v>
      </c>
      <c r="M16" s="15" t="s">
        <v>27</v>
      </c>
      <c r="O16" s="237" t="str">
        <f>IF('Rekapitulace stavby'!$AN$14="","",'Rekapitulace stavby'!$AN$14)</f>
        <v>Vyplň údaj</v>
      </c>
      <c r="P16" s="235"/>
    </row>
    <row r="17" s="6" customFormat="1" ht="7.5" customHeight="1">
      <c r="B17" s="20"/>
    </row>
    <row r="18" spans="2:16" s="6" customFormat="1" ht="15" customHeight="1">
      <c r="B18" s="20"/>
      <c r="D18" s="15" t="s">
        <v>30</v>
      </c>
      <c r="M18" s="15" t="s">
        <v>25</v>
      </c>
      <c r="O18" s="237"/>
      <c r="P18" s="235"/>
    </row>
    <row r="19" spans="2:16" s="6" customFormat="1" ht="18.75" customHeight="1">
      <c r="B19" s="20"/>
      <c r="E19" s="16" t="s">
        <v>31</v>
      </c>
      <c r="M19" s="15" t="s">
        <v>27</v>
      </c>
      <c r="O19" s="237"/>
      <c r="P19" s="235"/>
    </row>
    <row r="20" s="6" customFormat="1" ht="7.5" customHeight="1">
      <c r="B20" s="20"/>
    </row>
    <row r="21" spans="2:4" s="6" customFormat="1" ht="15" customHeight="1">
      <c r="B21" s="20"/>
      <c r="D21" s="15" t="s">
        <v>33</v>
      </c>
    </row>
    <row r="22" spans="2:16" s="71" customFormat="1" ht="15.75" customHeight="1">
      <c r="B22" s="72"/>
      <c r="E22" s="248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</row>
    <row r="23" s="6" customFormat="1" ht="7.5" customHeight="1">
      <c r="B23" s="20"/>
    </row>
    <row r="24" spans="2:16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s="6" customFormat="1" ht="26.25" customHeight="1">
      <c r="B25" s="20"/>
      <c r="D25" s="73" t="s">
        <v>35</v>
      </c>
      <c r="M25" s="225">
        <f>ROUNDUP($N$73,2)</f>
        <v>0</v>
      </c>
      <c r="N25" s="235"/>
      <c r="O25" s="235"/>
      <c r="P25" s="235"/>
    </row>
    <row r="26" spans="2:16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s="6" customFormat="1" ht="15" customHeight="1">
      <c r="B27" s="20"/>
      <c r="D27" s="25" t="s">
        <v>36</v>
      </c>
      <c r="E27" s="25" t="s">
        <v>37</v>
      </c>
      <c r="F27" s="26">
        <v>0.21</v>
      </c>
      <c r="G27" s="74" t="s">
        <v>38</v>
      </c>
      <c r="H27" s="269">
        <f>SUM($BD$73:$BD$91)</f>
        <v>0</v>
      </c>
      <c r="I27" s="235"/>
      <c r="J27" s="235"/>
      <c r="M27" s="269">
        <f>SUM($BD$73:$BD$91)*$F$27</f>
        <v>0</v>
      </c>
      <c r="N27" s="235"/>
      <c r="O27" s="235"/>
      <c r="P27" s="235"/>
    </row>
    <row r="28" spans="2:16" s="6" customFormat="1" ht="15" customHeight="1">
      <c r="B28" s="20"/>
      <c r="E28" s="25" t="s">
        <v>39</v>
      </c>
      <c r="F28" s="26">
        <v>0.15</v>
      </c>
      <c r="G28" s="74" t="s">
        <v>38</v>
      </c>
      <c r="H28" s="269">
        <f>SUM($BE$73:$BE$91)</f>
        <v>0</v>
      </c>
      <c r="I28" s="235"/>
      <c r="J28" s="235"/>
      <c r="M28" s="269">
        <f>SUM($BE$73:$BE$91)*$F$28</f>
        <v>0</v>
      </c>
      <c r="N28" s="235"/>
      <c r="O28" s="235"/>
      <c r="P28" s="235"/>
    </row>
    <row r="29" spans="2:16" s="6" customFormat="1" ht="15" customHeight="1" hidden="1">
      <c r="B29" s="20"/>
      <c r="E29" s="25" t="s">
        <v>40</v>
      </c>
      <c r="F29" s="26">
        <v>0.21</v>
      </c>
      <c r="G29" s="74" t="s">
        <v>38</v>
      </c>
      <c r="H29" s="269">
        <f>SUM($BF$73:$BF$91)</f>
        <v>0</v>
      </c>
      <c r="I29" s="235"/>
      <c r="J29" s="235"/>
      <c r="M29" s="269">
        <v>0</v>
      </c>
      <c r="N29" s="235"/>
      <c r="O29" s="235"/>
      <c r="P29" s="235"/>
    </row>
    <row r="30" spans="2:16" s="6" customFormat="1" ht="15" customHeight="1" hidden="1">
      <c r="B30" s="20"/>
      <c r="E30" s="25" t="s">
        <v>41</v>
      </c>
      <c r="F30" s="26">
        <v>0.15</v>
      </c>
      <c r="G30" s="74" t="s">
        <v>38</v>
      </c>
      <c r="H30" s="269">
        <f>SUM($BG$73:$BG$91)</f>
        <v>0</v>
      </c>
      <c r="I30" s="235"/>
      <c r="J30" s="235"/>
      <c r="M30" s="269">
        <v>0</v>
      </c>
      <c r="N30" s="235"/>
      <c r="O30" s="235"/>
      <c r="P30" s="235"/>
    </row>
    <row r="31" spans="2:16" s="6" customFormat="1" ht="15" customHeight="1" hidden="1">
      <c r="B31" s="20"/>
      <c r="E31" s="25" t="s">
        <v>42</v>
      </c>
      <c r="F31" s="26">
        <v>0</v>
      </c>
      <c r="G31" s="74" t="s">
        <v>38</v>
      </c>
      <c r="H31" s="269">
        <f>SUM($BH$73:$BH$91)</f>
        <v>0</v>
      </c>
      <c r="I31" s="235"/>
      <c r="J31" s="235"/>
      <c r="M31" s="269">
        <v>0</v>
      </c>
      <c r="N31" s="235"/>
      <c r="O31" s="235"/>
      <c r="P31" s="235"/>
    </row>
    <row r="32" s="6" customFormat="1" ht="7.5" customHeight="1">
      <c r="B32" s="20"/>
    </row>
    <row r="33" spans="2:17" s="6" customFormat="1" ht="26.25" customHeight="1">
      <c r="B33" s="20"/>
      <c r="C33" s="29"/>
      <c r="D33" s="30" t="s">
        <v>43</v>
      </c>
      <c r="E33" s="31"/>
      <c r="F33" s="31"/>
      <c r="G33" s="75" t="s">
        <v>44</v>
      </c>
      <c r="H33" s="32" t="s">
        <v>45</v>
      </c>
      <c r="I33" s="31"/>
      <c r="J33" s="31"/>
      <c r="K33" s="31"/>
      <c r="L33" s="232">
        <f>ROUNDUP(SUM($M$25:$M$31),2)</f>
        <v>0</v>
      </c>
      <c r="M33" s="228"/>
      <c r="N33" s="228"/>
      <c r="O33" s="228"/>
      <c r="P33" s="233"/>
      <c r="Q33" s="29"/>
    </row>
    <row r="34" spans="2:17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8" spans="2:17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 s="6" customFormat="1" ht="37.5" customHeight="1">
      <c r="B39" s="20"/>
      <c r="C39" s="234" t="s">
        <v>97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="6" customFormat="1" ht="7.5" customHeight="1">
      <c r="B40" s="20"/>
    </row>
    <row r="41" spans="2:17" s="6" customFormat="1" ht="15" customHeight="1">
      <c r="B41" s="20"/>
      <c r="C41" s="15" t="s">
        <v>15</v>
      </c>
      <c r="F41" s="266" t="str">
        <f>$F$6</f>
        <v>REKONSTRUKCE KUCHYNĚ MINISTERSTVA FINANCÍ ČR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2:17" s="6" customFormat="1" ht="15" customHeight="1">
      <c r="B42" s="20"/>
      <c r="C42" s="14" t="s">
        <v>94</v>
      </c>
      <c r="F42" s="236" t="str">
        <f>$F$7</f>
        <v>04 - VYTÁPĚNÍ</v>
      </c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="6" customFormat="1" ht="7.5" customHeight="1">
      <c r="B43" s="20"/>
    </row>
    <row r="44" spans="2:16" s="6" customFormat="1" ht="18.75" customHeight="1">
      <c r="B44" s="20"/>
      <c r="C44" s="15" t="s">
        <v>18</v>
      </c>
      <c r="F44" s="16" t="str">
        <f>$F$10</f>
        <v>LETENSKÁ 15, 118 10 PRAHA 1</v>
      </c>
      <c r="K44" s="15" t="s">
        <v>20</v>
      </c>
      <c r="M44" s="258" t="str">
        <f>IF($O$10="","",$O$10)</f>
        <v>21.05.2015</v>
      </c>
      <c r="N44" s="235"/>
      <c r="O44" s="235"/>
      <c r="P44" s="235"/>
    </row>
    <row r="45" s="6" customFormat="1" ht="7.5" customHeight="1">
      <c r="B45" s="20"/>
    </row>
    <row r="46" spans="2:17" s="6" customFormat="1" ht="15.75" customHeight="1">
      <c r="B46" s="20"/>
      <c r="C46" s="15" t="s">
        <v>24</v>
      </c>
      <c r="F46" s="16" t="str">
        <f>$E$13</f>
        <v>Ministerstvo financí ČR</v>
      </c>
      <c r="K46" s="15" t="s">
        <v>30</v>
      </c>
      <c r="M46" s="237" t="str">
        <f>$E$19</f>
        <v>QUADRA PROJECT s.r.o.</v>
      </c>
      <c r="N46" s="235"/>
      <c r="O46" s="235"/>
      <c r="P46" s="235"/>
      <c r="Q46" s="235"/>
    </row>
    <row r="47" spans="2:6" s="6" customFormat="1" ht="15" customHeight="1">
      <c r="B47" s="20"/>
      <c r="C47" s="15" t="s">
        <v>28</v>
      </c>
      <c r="F47" s="16" t="str">
        <f>IF($E$16="","",$E$16)</f>
        <v>Vyplň údaj</v>
      </c>
    </row>
    <row r="48" s="6" customFormat="1" ht="11.25" customHeight="1">
      <c r="B48" s="20"/>
    </row>
    <row r="49" spans="2:17" s="6" customFormat="1" ht="30" customHeight="1">
      <c r="B49" s="20"/>
      <c r="C49" s="267" t="s">
        <v>98</v>
      </c>
      <c r="D49" s="268"/>
      <c r="E49" s="268"/>
      <c r="F49" s="268"/>
      <c r="G49" s="268"/>
      <c r="H49" s="29"/>
      <c r="I49" s="29"/>
      <c r="J49" s="29"/>
      <c r="K49" s="29"/>
      <c r="L49" s="29"/>
      <c r="M49" s="29"/>
      <c r="N49" s="267" t="s">
        <v>99</v>
      </c>
      <c r="O49" s="268"/>
      <c r="P49" s="268"/>
      <c r="Q49" s="268"/>
    </row>
    <row r="50" s="6" customFormat="1" ht="11.25" customHeight="1">
      <c r="B50" s="20"/>
    </row>
    <row r="51" spans="2:46" s="6" customFormat="1" ht="30" customHeight="1">
      <c r="B51" s="20"/>
      <c r="C51" s="52" t="s">
        <v>100</v>
      </c>
      <c r="N51" s="225">
        <f>ROUNDUP($N$73,2)</f>
        <v>0</v>
      </c>
      <c r="O51" s="235"/>
      <c r="P51" s="235"/>
      <c r="Q51" s="235"/>
      <c r="AT51" s="6" t="s">
        <v>101</v>
      </c>
    </row>
    <row r="52" spans="2:17" s="58" customFormat="1" ht="25.5" customHeight="1">
      <c r="B52" s="76"/>
      <c r="D52" s="77" t="s">
        <v>139</v>
      </c>
      <c r="N52" s="263">
        <f>ROUNDUP($N$74,2)</f>
        <v>0</v>
      </c>
      <c r="O52" s="264"/>
      <c r="P52" s="264"/>
      <c r="Q52" s="264"/>
    </row>
    <row r="53" spans="2:17" s="78" customFormat="1" ht="21" customHeight="1">
      <c r="B53" s="79"/>
      <c r="D53" s="80" t="s">
        <v>593</v>
      </c>
      <c r="N53" s="265">
        <f>ROUNDUP($N$75,2)</f>
        <v>0</v>
      </c>
      <c r="O53" s="264"/>
      <c r="P53" s="264"/>
      <c r="Q53" s="264"/>
    </row>
    <row r="54" spans="2:17" s="78" customFormat="1" ht="21" customHeight="1">
      <c r="B54" s="79"/>
      <c r="D54" s="80" t="s">
        <v>594</v>
      </c>
      <c r="N54" s="265">
        <f>ROUNDUP($N$83,2)</f>
        <v>0</v>
      </c>
      <c r="O54" s="264"/>
      <c r="P54" s="264"/>
      <c r="Q54" s="264"/>
    </row>
    <row r="55" spans="2:17" s="78" customFormat="1" ht="21" customHeight="1">
      <c r="B55" s="79"/>
      <c r="D55" s="80" t="s">
        <v>595</v>
      </c>
      <c r="N55" s="265">
        <f>ROUNDUP($N$86,2)</f>
        <v>0</v>
      </c>
      <c r="O55" s="264"/>
      <c r="P55" s="264"/>
      <c r="Q55" s="264"/>
    </row>
    <row r="56" s="6" customFormat="1" ht="22.5" customHeight="1">
      <c r="B56" s="20"/>
    </row>
    <row r="57" spans="2:17" s="6" customFormat="1" ht="7.5" customHeight="1"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61" spans="2:18" s="6" customFormat="1" ht="7.5" customHeight="1"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20"/>
    </row>
    <row r="62" spans="2:18" s="6" customFormat="1" ht="37.5" customHeight="1">
      <c r="B62" s="20"/>
      <c r="C62" s="234" t="s">
        <v>104</v>
      </c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0"/>
    </row>
    <row r="63" spans="2:18" s="6" customFormat="1" ht="7.5" customHeight="1">
      <c r="B63" s="20"/>
      <c r="R63" s="20"/>
    </row>
    <row r="64" spans="2:18" s="6" customFormat="1" ht="15" customHeight="1">
      <c r="B64" s="20"/>
      <c r="C64" s="15" t="s">
        <v>15</v>
      </c>
      <c r="F64" s="266" t="str">
        <f>$F$6</f>
        <v>REKONSTRUKCE KUCHYNĚ MINISTERSTVA FINANCÍ ČR</v>
      </c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0"/>
    </row>
    <row r="65" spans="2:18" s="6" customFormat="1" ht="15" customHeight="1">
      <c r="B65" s="20"/>
      <c r="C65" s="14" t="s">
        <v>94</v>
      </c>
      <c r="F65" s="236" t="str">
        <f>$F$7</f>
        <v>04 - VYTÁPĚNÍ</v>
      </c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0"/>
    </row>
    <row r="66" spans="2:18" s="6" customFormat="1" ht="7.5" customHeight="1">
      <c r="B66" s="20"/>
      <c r="R66" s="20"/>
    </row>
    <row r="67" spans="2:18" s="6" customFormat="1" ht="18.75" customHeight="1">
      <c r="B67" s="20"/>
      <c r="C67" s="15" t="s">
        <v>18</v>
      </c>
      <c r="F67" s="16" t="str">
        <f>$F$10</f>
        <v>LETENSKÁ 15, 118 10 PRAHA 1</v>
      </c>
      <c r="K67" s="15" t="s">
        <v>20</v>
      </c>
      <c r="M67" s="258" t="str">
        <f>IF($O$10="","",$O$10)</f>
        <v>21.05.2015</v>
      </c>
      <c r="N67" s="235"/>
      <c r="O67" s="235"/>
      <c r="P67" s="235"/>
      <c r="R67" s="20"/>
    </row>
    <row r="68" spans="2:18" s="6" customFormat="1" ht="7.5" customHeight="1">
      <c r="B68" s="20"/>
      <c r="R68" s="20"/>
    </row>
    <row r="69" spans="2:18" s="6" customFormat="1" ht="15.75" customHeight="1">
      <c r="B69" s="20"/>
      <c r="C69" s="15" t="s">
        <v>24</v>
      </c>
      <c r="F69" s="16" t="str">
        <f>$E$13</f>
        <v>Ministerstvo financí ČR</v>
      </c>
      <c r="K69" s="15" t="s">
        <v>30</v>
      </c>
      <c r="M69" s="237" t="str">
        <f>$E$19</f>
        <v>QUADRA PROJECT s.r.o.</v>
      </c>
      <c r="N69" s="235"/>
      <c r="O69" s="235"/>
      <c r="P69" s="235"/>
      <c r="Q69" s="235"/>
      <c r="R69" s="20"/>
    </row>
    <row r="70" spans="2:18" s="6" customFormat="1" ht="15" customHeight="1">
      <c r="B70" s="20"/>
      <c r="C70" s="15" t="s">
        <v>28</v>
      </c>
      <c r="F70" s="16" t="str">
        <f>IF($E$16="","",$E$16)</f>
        <v>Vyplň údaj</v>
      </c>
      <c r="R70" s="20"/>
    </row>
    <row r="71" spans="2:18" s="6" customFormat="1" ht="11.25" customHeight="1">
      <c r="B71" s="20"/>
      <c r="R71" s="20"/>
    </row>
    <row r="72" spans="2:26" s="81" customFormat="1" ht="30" customHeight="1">
      <c r="B72" s="82"/>
      <c r="C72" s="83" t="s">
        <v>105</v>
      </c>
      <c r="D72" s="84" t="s">
        <v>52</v>
      </c>
      <c r="E72" s="84" t="s">
        <v>48</v>
      </c>
      <c r="F72" s="259" t="s">
        <v>106</v>
      </c>
      <c r="G72" s="260"/>
      <c r="H72" s="260"/>
      <c r="I72" s="260"/>
      <c r="J72" s="84" t="s">
        <v>107</v>
      </c>
      <c r="K72" s="84" t="s">
        <v>108</v>
      </c>
      <c r="L72" s="259" t="s">
        <v>109</v>
      </c>
      <c r="M72" s="260"/>
      <c r="N72" s="259" t="s">
        <v>110</v>
      </c>
      <c r="O72" s="260"/>
      <c r="P72" s="260"/>
      <c r="Q72" s="260"/>
      <c r="R72" s="82"/>
      <c r="S72" s="47" t="s">
        <v>112</v>
      </c>
      <c r="T72" s="48" t="s">
        <v>36</v>
      </c>
      <c r="U72" s="48" t="s">
        <v>113</v>
      </c>
      <c r="V72" s="48" t="s">
        <v>114</v>
      </c>
      <c r="W72" s="48" t="s">
        <v>115</v>
      </c>
      <c r="X72" s="48" t="s">
        <v>116</v>
      </c>
      <c r="Y72" s="48" t="s">
        <v>117</v>
      </c>
      <c r="Z72" s="49" t="s">
        <v>118</v>
      </c>
    </row>
    <row r="73" spans="2:62" s="6" customFormat="1" ht="30" customHeight="1">
      <c r="B73" s="20"/>
      <c r="C73" s="52" t="s">
        <v>100</v>
      </c>
      <c r="N73" s="261">
        <f>$BJ$73</f>
        <v>0</v>
      </c>
      <c r="O73" s="235"/>
      <c r="P73" s="235"/>
      <c r="Q73" s="235"/>
      <c r="R73" s="20"/>
      <c r="S73" s="51"/>
      <c r="T73" s="42"/>
      <c r="U73" s="42"/>
      <c r="V73" s="85">
        <f>$V$74</f>
        <v>0</v>
      </c>
      <c r="W73" s="42"/>
      <c r="X73" s="85">
        <f>$X$74</f>
        <v>0.11182</v>
      </c>
      <c r="Y73" s="42"/>
      <c r="Z73" s="86">
        <f>$Z$74</f>
        <v>0</v>
      </c>
      <c r="AS73" s="6" t="s">
        <v>66</v>
      </c>
      <c r="AT73" s="6" t="s">
        <v>101</v>
      </c>
      <c r="BJ73" s="87">
        <f>$BJ$74</f>
        <v>0</v>
      </c>
    </row>
    <row r="74" spans="2:62" s="88" customFormat="1" ht="37.5" customHeight="1">
      <c r="B74" s="89"/>
      <c r="D74" s="90" t="s">
        <v>139</v>
      </c>
      <c r="N74" s="262">
        <f>$BJ$74</f>
        <v>0</v>
      </c>
      <c r="O74" s="252"/>
      <c r="P74" s="252"/>
      <c r="Q74" s="252"/>
      <c r="R74" s="89"/>
      <c r="S74" s="92"/>
      <c r="V74" s="93">
        <f>$V$75+$V$83+$V$86</f>
        <v>0</v>
      </c>
      <c r="X74" s="93">
        <f>$X$75+$X$83+$X$86</f>
        <v>0.11182</v>
      </c>
      <c r="Z74" s="94">
        <f>$Z$75+$Z$83+$Z$86</f>
        <v>0</v>
      </c>
      <c r="AQ74" s="91" t="s">
        <v>76</v>
      </c>
      <c r="AS74" s="91" t="s">
        <v>66</v>
      </c>
      <c r="AT74" s="91" t="s">
        <v>67</v>
      </c>
      <c r="AX74" s="91" t="s">
        <v>120</v>
      </c>
      <c r="BJ74" s="95">
        <f>$BJ$75+$BJ$83+$BJ$86</f>
        <v>0</v>
      </c>
    </row>
    <row r="75" spans="2:62" s="88" customFormat="1" ht="21" customHeight="1">
      <c r="B75" s="89"/>
      <c r="D75" s="96" t="s">
        <v>593</v>
      </c>
      <c r="N75" s="251">
        <f>$BJ$75</f>
        <v>0</v>
      </c>
      <c r="O75" s="252"/>
      <c r="P75" s="252"/>
      <c r="Q75" s="252"/>
      <c r="R75" s="89"/>
      <c r="S75" s="92"/>
      <c r="V75" s="93">
        <f>SUM($V$76:$V$82)</f>
        <v>0</v>
      </c>
      <c r="X75" s="93">
        <f>SUM($X$76:$X$82)</f>
        <v>0.07932</v>
      </c>
      <c r="Z75" s="94">
        <f>SUM($Z$76:$Z$82)</f>
        <v>0</v>
      </c>
      <c r="AQ75" s="91" t="s">
        <v>76</v>
      </c>
      <c r="AS75" s="91" t="s">
        <v>66</v>
      </c>
      <c r="AT75" s="91" t="s">
        <v>17</v>
      </c>
      <c r="AX75" s="91" t="s">
        <v>120</v>
      </c>
      <c r="BJ75" s="95">
        <f>SUM($BJ$76:$BJ$82)</f>
        <v>0</v>
      </c>
    </row>
    <row r="76" spans="2:64" s="6" customFormat="1" ht="27" customHeight="1">
      <c r="B76" s="20"/>
      <c r="C76" s="97" t="s">
        <v>272</v>
      </c>
      <c r="D76" s="97" t="s">
        <v>121</v>
      </c>
      <c r="E76" s="98" t="s">
        <v>596</v>
      </c>
      <c r="F76" s="254" t="s">
        <v>597</v>
      </c>
      <c r="G76" s="255"/>
      <c r="H76" s="255"/>
      <c r="I76" s="255"/>
      <c r="J76" s="99" t="s">
        <v>145</v>
      </c>
      <c r="K76" s="100">
        <v>20</v>
      </c>
      <c r="L76" s="256"/>
      <c r="M76" s="255"/>
      <c r="N76" s="257">
        <f>ROUND($L$76*$K$76,2)</f>
        <v>0</v>
      </c>
      <c r="O76" s="255"/>
      <c r="P76" s="255"/>
      <c r="Q76" s="255"/>
      <c r="R76" s="20"/>
      <c r="S76" s="101"/>
      <c r="T76" s="102" t="s">
        <v>37</v>
      </c>
      <c r="W76" s="103">
        <v>0.00045</v>
      </c>
      <c r="X76" s="103">
        <f>$W$76*$K$76</f>
        <v>0.009</v>
      </c>
      <c r="Y76" s="103">
        <v>0</v>
      </c>
      <c r="Z76" s="104">
        <f>$Y$76*$K$76</f>
        <v>0</v>
      </c>
      <c r="AQ76" s="71" t="s">
        <v>225</v>
      </c>
      <c r="AS76" s="71" t="s">
        <v>121</v>
      </c>
      <c r="AT76" s="71" t="s">
        <v>76</v>
      </c>
      <c r="AX76" s="6" t="s">
        <v>120</v>
      </c>
      <c r="BD76" s="105">
        <f>IF($T$76="základní",$N$76,0)</f>
        <v>0</v>
      </c>
      <c r="BE76" s="105">
        <f>IF($T$76="snížená",$N$76,0)</f>
        <v>0</v>
      </c>
      <c r="BF76" s="105">
        <f>IF($T$76="zákl. přenesená",$N$76,0)</f>
        <v>0</v>
      </c>
      <c r="BG76" s="105">
        <f>IF($T$76="sníž. přenesená",$N$76,0)</f>
        <v>0</v>
      </c>
      <c r="BH76" s="105">
        <f>IF($T$76="nulová",$N$76,0)</f>
        <v>0</v>
      </c>
      <c r="BI76" s="71" t="s">
        <v>17</v>
      </c>
      <c r="BJ76" s="105">
        <f>ROUND($L$76*$K$76,2)</f>
        <v>0</v>
      </c>
      <c r="BK76" s="71" t="s">
        <v>225</v>
      </c>
      <c r="BL76" s="71" t="s">
        <v>598</v>
      </c>
    </row>
    <row r="77" spans="2:46" s="6" customFormat="1" ht="27" customHeight="1">
      <c r="B77" s="20"/>
      <c r="F77" s="277" t="s">
        <v>599</v>
      </c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0"/>
      <c r="S77" s="44"/>
      <c r="Z77" s="45"/>
      <c r="AS77" s="6" t="s">
        <v>271</v>
      </c>
      <c r="AT77" s="6" t="s">
        <v>76</v>
      </c>
    </row>
    <row r="78" spans="2:64" s="6" customFormat="1" ht="27" customHeight="1">
      <c r="B78" s="20"/>
      <c r="C78" s="97" t="s">
        <v>22</v>
      </c>
      <c r="D78" s="97" t="s">
        <v>121</v>
      </c>
      <c r="E78" s="98" t="s">
        <v>600</v>
      </c>
      <c r="F78" s="254" t="s">
        <v>601</v>
      </c>
      <c r="G78" s="255"/>
      <c r="H78" s="255"/>
      <c r="I78" s="255"/>
      <c r="J78" s="99" t="s">
        <v>145</v>
      </c>
      <c r="K78" s="100">
        <v>24</v>
      </c>
      <c r="L78" s="256"/>
      <c r="M78" s="255"/>
      <c r="N78" s="257">
        <f>ROUND($L$78*$K$78,2)</f>
        <v>0</v>
      </c>
      <c r="O78" s="255"/>
      <c r="P78" s="255"/>
      <c r="Q78" s="255"/>
      <c r="R78" s="20"/>
      <c r="S78" s="101"/>
      <c r="T78" s="102" t="s">
        <v>37</v>
      </c>
      <c r="W78" s="103">
        <v>0.00069</v>
      </c>
      <c r="X78" s="103">
        <f>$W$78*$K$78</f>
        <v>0.01656</v>
      </c>
      <c r="Y78" s="103">
        <v>0</v>
      </c>
      <c r="Z78" s="104">
        <f>$Y$78*$K$78</f>
        <v>0</v>
      </c>
      <c r="AQ78" s="71" t="s">
        <v>225</v>
      </c>
      <c r="AS78" s="71" t="s">
        <v>121</v>
      </c>
      <c r="AT78" s="71" t="s">
        <v>76</v>
      </c>
      <c r="AX78" s="6" t="s">
        <v>120</v>
      </c>
      <c r="BD78" s="105">
        <f>IF($T$78="základní",$N$78,0)</f>
        <v>0</v>
      </c>
      <c r="BE78" s="105">
        <f>IF($T$78="snížená",$N$78,0)</f>
        <v>0</v>
      </c>
      <c r="BF78" s="105">
        <f>IF($T$78="zákl. přenesená",$N$78,0)</f>
        <v>0</v>
      </c>
      <c r="BG78" s="105">
        <f>IF($T$78="sníž. přenesená",$N$78,0)</f>
        <v>0</v>
      </c>
      <c r="BH78" s="105">
        <f>IF($T$78="nulová",$N$78,0)</f>
        <v>0</v>
      </c>
      <c r="BI78" s="71" t="s">
        <v>17</v>
      </c>
      <c r="BJ78" s="105">
        <f>ROUND($L$78*$K$78,2)</f>
        <v>0</v>
      </c>
      <c r="BK78" s="71" t="s">
        <v>225</v>
      </c>
      <c r="BL78" s="71" t="s">
        <v>602</v>
      </c>
    </row>
    <row r="79" spans="2:46" s="6" customFormat="1" ht="27" customHeight="1">
      <c r="B79" s="20"/>
      <c r="F79" s="277" t="s">
        <v>599</v>
      </c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0"/>
      <c r="S79" s="44"/>
      <c r="Z79" s="45"/>
      <c r="AS79" s="6" t="s">
        <v>271</v>
      </c>
      <c r="AT79" s="6" t="s">
        <v>76</v>
      </c>
    </row>
    <row r="80" spans="2:64" s="6" customFormat="1" ht="27" customHeight="1">
      <c r="B80" s="20"/>
      <c r="C80" s="97" t="s">
        <v>142</v>
      </c>
      <c r="D80" s="97" t="s">
        <v>121</v>
      </c>
      <c r="E80" s="98" t="s">
        <v>603</v>
      </c>
      <c r="F80" s="254" t="s">
        <v>604</v>
      </c>
      <c r="G80" s="255"/>
      <c r="H80" s="255"/>
      <c r="I80" s="255"/>
      <c r="J80" s="99" t="s">
        <v>145</v>
      </c>
      <c r="K80" s="100">
        <v>16</v>
      </c>
      <c r="L80" s="256"/>
      <c r="M80" s="255"/>
      <c r="N80" s="257">
        <f>ROUND($L$80*$K$80,2)</f>
        <v>0</v>
      </c>
      <c r="O80" s="255"/>
      <c r="P80" s="255"/>
      <c r="Q80" s="255"/>
      <c r="R80" s="20"/>
      <c r="S80" s="101"/>
      <c r="T80" s="102" t="s">
        <v>37</v>
      </c>
      <c r="W80" s="103">
        <v>0.00336</v>
      </c>
      <c r="X80" s="103">
        <f>$W$80*$K$80</f>
        <v>0.05376</v>
      </c>
      <c r="Y80" s="103">
        <v>0</v>
      </c>
      <c r="Z80" s="104">
        <f>$Y$80*$K$80</f>
        <v>0</v>
      </c>
      <c r="AQ80" s="71" t="s">
        <v>225</v>
      </c>
      <c r="AS80" s="71" t="s">
        <v>121</v>
      </c>
      <c r="AT80" s="71" t="s">
        <v>76</v>
      </c>
      <c r="AX80" s="6" t="s">
        <v>120</v>
      </c>
      <c r="BD80" s="105">
        <f>IF($T$80="základní",$N$80,0)</f>
        <v>0</v>
      </c>
      <c r="BE80" s="105">
        <f>IF($T$80="snížená",$N$80,0)</f>
        <v>0</v>
      </c>
      <c r="BF80" s="105">
        <f>IF($T$80="zákl. přenesená",$N$80,0)</f>
        <v>0</v>
      </c>
      <c r="BG80" s="105">
        <f>IF($T$80="sníž. přenesená",$N$80,0)</f>
        <v>0</v>
      </c>
      <c r="BH80" s="105">
        <f>IF($T$80="nulová",$N$80,0)</f>
        <v>0</v>
      </c>
      <c r="BI80" s="71" t="s">
        <v>17</v>
      </c>
      <c r="BJ80" s="105">
        <f>ROUND($L$80*$K$80,2)</f>
        <v>0</v>
      </c>
      <c r="BK80" s="71" t="s">
        <v>225</v>
      </c>
      <c r="BL80" s="71" t="s">
        <v>605</v>
      </c>
    </row>
    <row r="81" spans="2:46" s="6" customFormat="1" ht="27" customHeight="1">
      <c r="B81" s="20"/>
      <c r="F81" s="277" t="s">
        <v>599</v>
      </c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0"/>
      <c r="S81" s="44"/>
      <c r="Z81" s="45"/>
      <c r="AS81" s="6" t="s">
        <v>271</v>
      </c>
      <c r="AT81" s="6" t="s">
        <v>76</v>
      </c>
    </row>
    <row r="82" spans="2:64" s="6" customFormat="1" ht="27" customHeight="1">
      <c r="B82" s="20"/>
      <c r="C82" s="97" t="s">
        <v>17</v>
      </c>
      <c r="D82" s="97" t="s">
        <v>121</v>
      </c>
      <c r="E82" s="98" t="s">
        <v>606</v>
      </c>
      <c r="F82" s="254" t="s">
        <v>607</v>
      </c>
      <c r="G82" s="255"/>
      <c r="H82" s="255"/>
      <c r="I82" s="255"/>
      <c r="J82" s="99" t="s">
        <v>364</v>
      </c>
      <c r="K82" s="129"/>
      <c r="L82" s="256"/>
      <c r="M82" s="255"/>
      <c r="N82" s="257">
        <f>ROUND($L$82*$K$82,2)</f>
        <v>0</v>
      </c>
      <c r="O82" s="255"/>
      <c r="P82" s="255"/>
      <c r="Q82" s="255"/>
      <c r="R82" s="20"/>
      <c r="S82" s="101"/>
      <c r="T82" s="102" t="s">
        <v>37</v>
      </c>
      <c r="W82" s="103">
        <v>0</v>
      </c>
      <c r="X82" s="103">
        <f>$W$82*$K$82</f>
        <v>0</v>
      </c>
      <c r="Y82" s="103">
        <v>0</v>
      </c>
      <c r="Z82" s="104">
        <f>$Y$82*$K$82</f>
        <v>0</v>
      </c>
      <c r="AQ82" s="71" t="s">
        <v>225</v>
      </c>
      <c r="AS82" s="71" t="s">
        <v>121</v>
      </c>
      <c r="AT82" s="71" t="s">
        <v>76</v>
      </c>
      <c r="AX82" s="6" t="s">
        <v>120</v>
      </c>
      <c r="BD82" s="105">
        <f>IF($T$82="základní",$N$82,0)</f>
        <v>0</v>
      </c>
      <c r="BE82" s="105">
        <f>IF($T$82="snížená",$N$82,0)</f>
        <v>0</v>
      </c>
      <c r="BF82" s="105">
        <f>IF($T$82="zákl. přenesená",$N$82,0)</f>
        <v>0</v>
      </c>
      <c r="BG82" s="105">
        <f>IF($T$82="sníž. přenesená",$N$82,0)</f>
        <v>0</v>
      </c>
      <c r="BH82" s="105">
        <f>IF($T$82="nulová",$N$82,0)</f>
        <v>0</v>
      </c>
      <c r="BI82" s="71" t="s">
        <v>17</v>
      </c>
      <c r="BJ82" s="105">
        <f>ROUND($L$82*$K$82,2)</f>
        <v>0</v>
      </c>
      <c r="BK82" s="71" t="s">
        <v>225</v>
      </c>
      <c r="BL82" s="71" t="s">
        <v>608</v>
      </c>
    </row>
    <row r="83" spans="2:62" s="88" customFormat="1" ht="30.75" customHeight="1">
      <c r="B83" s="89"/>
      <c r="D83" s="96" t="s">
        <v>594</v>
      </c>
      <c r="N83" s="251">
        <f>$BJ$83</f>
        <v>0</v>
      </c>
      <c r="O83" s="252"/>
      <c r="P83" s="252"/>
      <c r="Q83" s="252"/>
      <c r="R83" s="89"/>
      <c r="S83" s="92"/>
      <c r="V83" s="93">
        <f>SUM($V$84:$V$85)</f>
        <v>0</v>
      </c>
      <c r="X83" s="93">
        <f>SUM($X$84:$X$85)</f>
        <v>0.0325</v>
      </c>
      <c r="Z83" s="94">
        <f>SUM($Z$84:$Z$85)</f>
        <v>0</v>
      </c>
      <c r="AQ83" s="91" t="s">
        <v>76</v>
      </c>
      <c r="AS83" s="91" t="s">
        <v>66</v>
      </c>
      <c r="AT83" s="91" t="s">
        <v>17</v>
      </c>
      <c r="AX83" s="91" t="s">
        <v>120</v>
      </c>
      <c r="BJ83" s="95">
        <f>SUM($BJ$84:$BJ$85)</f>
        <v>0</v>
      </c>
    </row>
    <row r="84" spans="2:64" s="6" customFormat="1" ht="15.75" customHeight="1">
      <c r="B84" s="20"/>
      <c r="C84" s="99" t="s">
        <v>76</v>
      </c>
      <c r="D84" s="99" t="s">
        <v>121</v>
      </c>
      <c r="E84" s="98" t="s">
        <v>609</v>
      </c>
      <c r="F84" s="254" t="s">
        <v>610</v>
      </c>
      <c r="G84" s="255"/>
      <c r="H84" s="255"/>
      <c r="I84" s="255"/>
      <c r="J84" s="99" t="s">
        <v>228</v>
      </c>
      <c r="K84" s="100">
        <v>5</v>
      </c>
      <c r="L84" s="256"/>
      <c r="M84" s="255"/>
      <c r="N84" s="257">
        <f>ROUND($L$84*$K$84,2)</f>
        <v>0</v>
      </c>
      <c r="O84" s="255"/>
      <c r="P84" s="255"/>
      <c r="Q84" s="255"/>
      <c r="R84" s="20"/>
      <c r="S84" s="101"/>
      <c r="T84" s="102" t="s">
        <v>37</v>
      </c>
      <c r="W84" s="103">
        <v>0.0065</v>
      </c>
      <c r="X84" s="103">
        <f>$W$84*$K$84</f>
        <v>0.0325</v>
      </c>
      <c r="Y84" s="103">
        <v>0</v>
      </c>
      <c r="Z84" s="104">
        <f>$Y$84*$K$84</f>
        <v>0</v>
      </c>
      <c r="AQ84" s="71" t="s">
        <v>225</v>
      </c>
      <c r="AS84" s="71" t="s">
        <v>121</v>
      </c>
      <c r="AT84" s="71" t="s">
        <v>76</v>
      </c>
      <c r="AX84" s="71" t="s">
        <v>120</v>
      </c>
      <c r="BD84" s="105">
        <f>IF($T$84="základní",$N$84,0)</f>
        <v>0</v>
      </c>
      <c r="BE84" s="105">
        <f>IF($T$84="snížená",$N$84,0)</f>
        <v>0</v>
      </c>
      <c r="BF84" s="105">
        <f>IF($T$84="zákl. přenesená",$N$84,0)</f>
        <v>0</v>
      </c>
      <c r="BG84" s="105">
        <f>IF($T$84="sníž. přenesená",$N$84,0)</f>
        <v>0</v>
      </c>
      <c r="BH84" s="105">
        <f>IF($T$84="nulová",$N$84,0)</f>
        <v>0</v>
      </c>
      <c r="BI84" s="71" t="s">
        <v>17</v>
      </c>
      <c r="BJ84" s="105">
        <f>ROUND($L$84*$K$84,2)</f>
        <v>0</v>
      </c>
      <c r="BK84" s="71" t="s">
        <v>225</v>
      </c>
      <c r="BL84" s="71" t="s">
        <v>611</v>
      </c>
    </row>
    <row r="85" spans="2:64" s="6" customFormat="1" ht="27" customHeight="1">
      <c r="B85" s="20"/>
      <c r="C85" s="99" t="s">
        <v>127</v>
      </c>
      <c r="D85" s="99" t="s">
        <v>121</v>
      </c>
      <c r="E85" s="98" t="s">
        <v>612</v>
      </c>
      <c r="F85" s="254" t="s">
        <v>613</v>
      </c>
      <c r="G85" s="255"/>
      <c r="H85" s="255"/>
      <c r="I85" s="255"/>
      <c r="J85" s="99" t="s">
        <v>364</v>
      </c>
      <c r="K85" s="129"/>
      <c r="L85" s="256"/>
      <c r="M85" s="255"/>
      <c r="N85" s="257">
        <f>ROUND($L$85*$K$85,2)</f>
        <v>0</v>
      </c>
      <c r="O85" s="255"/>
      <c r="P85" s="255"/>
      <c r="Q85" s="255"/>
      <c r="R85" s="20"/>
      <c r="S85" s="101"/>
      <c r="T85" s="102" t="s">
        <v>37</v>
      </c>
      <c r="W85" s="103">
        <v>0</v>
      </c>
      <c r="X85" s="103">
        <f>$W$85*$K$85</f>
        <v>0</v>
      </c>
      <c r="Y85" s="103">
        <v>0</v>
      </c>
      <c r="Z85" s="104">
        <f>$Y$85*$K$85</f>
        <v>0</v>
      </c>
      <c r="AQ85" s="71" t="s">
        <v>225</v>
      </c>
      <c r="AS85" s="71" t="s">
        <v>121</v>
      </c>
      <c r="AT85" s="71" t="s">
        <v>76</v>
      </c>
      <c r="AX85" s="71" t="s">
        <v>120</v>
      </c>
      <c r="BD85" s="105">
        <f>IF($T$85="základní",$N$85,0)</f>
        <v>0</v>
      </c>
      <c r="BE85" s="105">
        <f>IF($T$85="snížená",$N$85,0)</f>
        <v>0</v>
      </c>
      <c r="BF85" s="105">
        <f>IF($T$85="zákl. přenesená",$N$85,0)</f>
        <v>0</v>
      </c>
      <c r="BG85" s="105">
        <f>IF($T$85="sníž. přenesená",$N$85,0)</f>
        <v>0</v>
      </c>
      <c r="BH85" s="105">
        <f>IF($T$85="nulová",$N$85,0)</f>
        <v>0</v>
      </c>
      <c r="BI85" s="71" t="s">
        <v>17</v>
      </c>
      <c r="BJ85" s="105">
        <f>ROUND($L$85*$K$85,2)</f>
        <v>0</v>
      </c>
      <c r="BK85" s="71" t="s">
        <v>225</v>
      </c>
      <c r="BL85" s="71" t="s">
        <v>614</v>
      </c>
    </row>
    <row r="86" spans="2:62" s="88" customFormat="1" ht="30.75" customHeight="1">
      <c r="B86" s="89"/>
      <c r="D86" s="96" t="s">
        <v>595</v>
      </c>
      <c r="N86" s="251">
        <f>$BJ$86</f>
        <v>0</v>
      </c>
      <c r="O86" s="252"/>
      <c r="P86" s="252"/>
      <c r="Q86" s="252"/>
      <c r="R86" s="89"/>
      <c r="S86" s="92"/>
      <c r="V86" s="93">
        <f>SUM($V$87:$V$91)</f>
        <v>0</v>
      </c>
      <c r="X86" s="93">
        <f>SUM($X$87:$X$91)</f>
        <v>0</v>
      </c>
      <c r="Z86" s="94">
        <f>SUM($Z$87:$Z$91)</f>
        <v>0</v>
      </c>
      <c r="AQ86" s="91" t="s">
        <v>76</v>
      </c>
      <c r="AS86" s="91" t="s">
        <v>66</v>
      </c>
      <c r="AT86" s="91" t="s">
        <v>17</v>
      </c>
      <c r="AX86" s="91" t="s">
        <v>120</v>
      </c>
      <c r="BJ86" s="95">
        <f>SUM($BJ$87:$BJ$91)</f>
        <v>0</v>
      </c>
    </row>
    <row r="87" spans="2:64" s="6" customFormat="1" ht="15.75" customHeight="1">
      <c r="B87" s="20"/>
      <c r="C87" s="99" t="s">
        <v>146</v>
      </c>
      <c r="D87" s="99" t="s">
        <v>121</v>
      </c>
      <c r="E87" s="98" t="s">
        <v>615</v>
      </c>
      <c r="F87" s="254" t="s">
        <v>616</v>
      </c>
      <c r="G87" s="255"/>
      <c r="H87" s="255"/>
      <c r="I87" s="255"/>
      <c r="J87" s="99" t="s">
        <v>156</v>
      </c>
      <c r="K87" s="100">
        <v>1</v>
      </c>
      <c r="L87" s="256"/>
      <c r="M87" s="255"/>
      <c r="N87" s="257">
        <f>ROUND($L$87*$K$87,2)</f>
        <v>0</v>
      </c>
      <c r="O87" s="255"/>
      <c r="P87" s="255"/>
      <c r="Q87" s="255"/>
      <c r="R87" s="20"/>
      <c r="S87" s="101"/>
      <c r="T87" s="102" t="s">
        <v>37</v>
      </c>
      <c r="W87" s="103">
        <v>0</v>
      </c>
      <c r="X87" s="103">
        <f>$W$87*$K$87</f>
        <v>0</v>
      </c>
      <c r="Y87" s="103">
        <v>0</v>
      </c>
      <c r="Z87" s="104">
        <f>$Y$87*$K$87</f>
        <v>0</v>
      </c>
      <c r="AQ87" s="71" t="s">
        <v>225</v>
      </c>
      <c r="AS87" s="71" t="s">
        <v>121</v>
      </c>
      <c r="AT87" s="71" t="s">
        <v>76</v>
      </c>
      <c r="AX87" s="71" t="s">
        <v>120</v>
      </c>
      <c r="BD87" s="105">
        <f>IF($T$87="základní",$N$87,0)</f>
        <v>0</v>
      </c>
      <c r="BE87" s="105">
        <f>IF($T$87="snížená",$N$87,0)</f>
        <v>0</v>
      </c>
      <c r="BF87" s="105">
        <f>IF($T$87="zákl. přenesená",$N$87,0)</f>
        <v>0</v>
      </c>
      <c r="BG87" s="105">
        <f>IF($T$87="sníž. přenesená",$N$87,0)</f>
        <v>0</v>
      </c>
      <c r="BH87" s="105">
        <f>IF($T$87="nulová",$N$87,0)</f>
        <v>0</v>
      </c>
      <c r="BI87" s="71" t="s">
        <v>17</v>
      </c>
      <c r="BJ87" s="105">
        <f>ROUND($L$87*$K$87,2)</f>
        <v>0</v>
      </c>
      <c r="BK87" s="71" t="s">
        <v>225</v>
      </c>
      <c r="BL87" s="71" t="s">
        <v>617</v>
      </c>
    </row>
    <row r="88" spans="2:64" s="6" customFormat="1" ht="15.75" customHeight="1">
      <c r="B88" s="20"/>
      <c r="C88" s="99" t="s">
        <v>119</v>
      </c>
      <c r="D88" s="99" t="s">
        <v>121</v>
      </c>
      <c r="E88" s="98" t="s">
        <v>618</v>
      </c>
      <c r="F88" s="254" t="s">
        <v>619</v>
      </c>
      <c r="G88" s="255"/>
      <c r="H88" s="255"/>
      <c r="I88" s="255"/>
      <c r="J88" s="99" t="s">
        <v>156</v>
      </c>
      <c r="K88" s="100">
        <v>1</v>
      </c>
      <c r="L88" s="256"/>
      <c r="M88" s="255"/>
      <c r="N88" s="257">
        <f>ROUND($L$88*$K$88,2)</f>
        <v>0</v>
      </c>
      <c r="O88" s="255"/>
      <c r="P88" s="255"/>
      <c r="Q88" s="255"/>
      <c r="R88" s="20"/>
      <c r="S88" s="101"/>
      <c r="T88" s="102" t="s">
        <v>37</v>
      </c>
      <c r="W88" s="103">
        <v>0</v>
      </c>
      <c r="X88" s="103">
        <f>$W$88*$K$88</f>
        <v>0</v>
      </c>
      <c r="Y88" s="103">
        <v>0</v>
      </c>
      <c r="Z88" s="104">
        <f>$Y$88*$K$88</f>
        <v>0</v>
      </c>
      <c r="AQ88" s="71" t="s">
        <v>225</v>
      </c>
      <c r="AS88" s="71" t="s">
        <v>121</v>
      </c>
      <c r="AT88" s="71" t="s">
        <v>76</v>
      </c>
      <c r="AX88" s="71" t="s">
        <v>120</v>
      </c>
      <c r="BD88" s="105">
        <f>IF($T$88="základní",$N$88,0)</f>
        <v>0</v>
      </c>
      <c r="BE88" s="105">
        <f>IF($T$88="snížená",$N$88,0)</f>
        <v>0</v>
      </c>
      <c r="BF88" s="105">
        <f>IF($T$88="zákl. přenesená",$N$88,0)</f>
        <v>0</v>
      </c>
      <c r="BG88" s="105">
        <f>IF($T$88="sníž. přenesená",$N$88,0)</f>
        <v>0</v>
      </c>
      <c r="BH88" s="105">
        <f>IF($T$88="nulová",$N$88,0)</f>
        <v>0</v>
      </c>
      <c r="BI88" s="71" t="s">
        <v>17</v>
      </c>
      <c r="BJ88" s="105">
        <f>ROUND($L$88*$K$88,2)</f>
        <v>0</v>
      </c>
      <c r="BK88" s="71" t="s">
        <v>225</v>
      </c>
      <c r="BL88" s="71" t="s">
        <v>620</v>
      </c>
    </row>
    <row r="89" spans="2:64" s="6" customFormat="1" ht="27" customHeight="1">
      <c r="B89" s="20"/>
      <c r="C89" s="99" t="s">
        <v>183</v>
      </c>
      <c r="D89" s="99" t="s">
        <v>121</v>
      </c>
      <c r="E89" s="98" t="s">
        <v>621</v>
      </c>
      <c r="F89" s="254" t="s">
        <v>622</v>
      </c>
      <c r="G89" s="255"/>
      <c r="H89" s="255"/>
      <c r="I89" s="255"/>
      <c r="J89" s="99" t="s">
        <v>156</v>
      </c>
      <c r="K89" s="100">
        <v>1</v>
      </c>
      <c r="L89" s="256"/>
      <c r="M89" s="255"/>
      <c r="N89" s="257">
        <f>ROUND($L$89*$K$89,2)</f>
        <v>0</v>
      </c>
      <c r="O89" s="255"/>
      <c r="P89" s="255"/>
      <c r="Q89" s="255"/>
      <c r="R89" s="20"/>
      <c r="S89" s="101"/>
      <c r="T89" s="102" t="s">
        <v>37</v>
      </c>
      <c r="W89" s="103">
        <v>0</v>
      </c>
      <c r="X89" s="103">
        <f>$W$89*$K$89</f>
        <v>0</v>
      </c>
      <c r="Y89" s="103">
        <v>0</v>
      </c>
      <c r="Z89" s="104">
        <f>$Y$89*$K$89</f>
        <v>0</v>
      </c>
      <c r="AQ89" s="71" t="s">
        <v>225</v>
      </c>
      <c r="AS89" s="71" t="s">
        <v>121</v>
      </c>
      <c r="AT89" s="71" t="s">
        <v>76</v>
      </c>
      <c r="AX89" s="71" t="s">
        <v>120</v>
      </c>
      <c r="BD89" s="105">
        <f>IF($T$89="základní",$N$89,0)</f>
        <v>0</v>
      </c>
      <c r="BE89" s="105">
        <f>IF($T$89="snížená",$N$89,0)</f>
        <v>0</v>
      </c>
      <c r="BF89" s="105">
        <f>IF($T$89="zákl. přenesená",$N$89,0)</f>
        <v>0</v>
      </c>
      <c r="BG89" s="105">
        <f>IF($T$89="sníž. přenesená",$N$89,0)</f>
        <v>0</v>
      </c>
      <c r="BH89" s="105">
        <f>IF($T$89="nulová",$N$89,0)</f>
        <v>0</v>
      </c>
      <c r="BI89" s="71" t="s">
        <v>17</v>
      </c>
      <c r="BJ89" s="105">
        <f>ROUND($L$89*$K$89,2)</f>
        <v>0</v>
      </c>
      <c r="BK89" s="71" t="s">
        <v>225</v>
      </c>
      <c r="BL89" s="71" t="s">
        <v>623</v>
      </c>
    </row>
    <row r="90" spans="2:64" s="6" customFormat="1" ht="15.75" customHeight="1">
      <c r="B90" s="20"/>
      <c r="C90" s="99" t="s">
        <v>262</v>
      </c>
      <c r="D90" s="99" t="s">
        <v>121</v>
      </c>
      <c r="E90" s="98" t="s">
        <v>624</v>
      </c>
      <c r="F90" s="254" t="s">
        <v>590</v>
      </c>
      <c r="G90" s="255"/>
      <c r="H90" s="255"/>
      <c r="I90" s="255"/>
      <c r="J90" s="99" t="s">
        <v>156</v>
      </c>
      <c r="K90" s="100">
        <v>1</v>
      </c>
      <c r="L90" s="256"/>
      <c r="M90" s="255"/>
      <c r="N90" s="257">
        <f>ROUND($L$90*$K$90,2)</f>
        <v>0</v>
      </c>
      <c r="O90" s="255"/>
      <c r="P90" s="255"/>
      <c r="Q90" s="255"/>
      <c r="R90" s="20"/>
      <c r="S90" s="101"/>
      <c r="T90" s="102" t="s">
        <v>37</v>
      </c>
      <c r="W90" s="103">
        <v>0</v>
      </c>
      <c r="X90" s="103">
        <f>$W$90*$K$90</f>
        <v>0</v>
      </c>
      <c r="Y90" s="103">
        <v>0</v>
      </c>
      <c r="Z90" s="104">
        <f>$Y$90*$K$90</f>
        <v>0</v>
      </c>
      <c r="AQ90" s="71" t="s">
        <v>225</v>
      </c>
      <c r="AS90" s="71" t="s">
        <v>121</v>
      </c>
      <c r="AT90" s="71" t="s">
        <v>76</v>
      </c>
      <c r="AX90" s="71" t="s">
        <v>120</v>
      </c>
      <c r="BD90" s="105">
        <f>IF($T$90="základní",$N$90,0)</f>
        <v>0</v>
      </c>
      <c r="BE90" s="105">
        <f>IF($T$90="snížená",$N$90,0)</f>
        <v>0</v>
      </c>
      <c r="BF90" s="105">
        <f>IF($T$90="zákl. přenesená",$N$90,0)</f>
        <v>0</v>
      </c>
      <c r="BG90" s="105">
        <f>IF($T$90="sníž. přenesená",$N$90,0)</f>
        <v>0</v>
      </c>
      <c r="BH90" s="105">
        <f>IF($T$90="nulová",$N$90,0)</f>
        <v>0</v>
      </c>
      <c r="BI90" s="71" t="s">
        <v>17</v>
      </c>
      <c r="BJ90" s="105">
        <f>ROUND($L$90*$K$90,2)</f>
        <v>0</v>
      </c>
      <c r="BK90" s="71" t="s">
        <v>225</v>
      </c>
      <c r="BL90" s="71" t="s">
        <v>625</v>
      </c>
    </row>
    <row r="91" spans="2:64" s="6" customFormat="1" ht="15.75" customHeight="1">
      <c r="B91" s="20"/>
      <c r="C91" s="99" t="s">
        <v>266</v>
      </c>
      <c r="D91" s="99" t="s">
        <v>121</v>
      </c>
      <c r="E91" s="98" t="s">
        <v>626</v>
      </c>
      <c r="F91" s="254" t="s">
        <v>586</v>
      </c>
      <c r="G91" s="255"/>
      <c r="H91" s="255"/>
      <c r="I91" s="255"/>
      <c r="J91" s="99" t="s">
        <v>156</v>
      </c>
      <c r="K91" s="100">
        <v>1</v>
      </c>
      <c r="L91" s="256"/>
      <c r="M91" s="255"/>
      <c r="N91" s="257">
        <f>ROUND($L$91*$K$91,2)</f>
        <v>0</v>
      </c>
      <c r="O91" s="255"/>
      <c r="P91" s="255"/>
      <c r="Q91" s="255"/>
      <c r="R91" s="20"/>
      <c r="S91" s="101"/>
      <c r="T91" s="106" t="s">
        <v>37</v>
      </c>
      <c r="U91" s="107"/>
      <c r="V91" s="107"/>
      <c r="W91" s="108">
        <v>0</v>
      </c>
      <c r="X91" s="108">
        <f>$W$91*$K$91</f>
        <v>0</v>
      </c>
      <c r="Y91" s="108">
        <v>0</v>
      </c>
      <c r="Z91" s="109">
        <f>$Y$91*$K$91</f>
        <v>0</v>
      </c>
      <c r="AQ91" s="71" t="s">
        <v>225</v>
      </c>
      <c r="AS91" s="71" t="s">
        <v>121</v>
      </c>
      <c r="AT91" s="71" t="s">
        <v>76</v>
      </c>
      <c r="AX91" s="71" t="s">
        <v>120</v>
      </c>
      <c r="BD91" s="105">
        <f>IF($T$91="základní",$N$91,0)</f>
        <v>0</v>
      </c>
      <c r="BE91" s="105">
        <f>IF($T$91="snížená",$N$91,0)</f>
        <v>0</v>
      </c>
      <c r="BF91" s="105">
        <f>IF($T$91="zákl. přenesená",$N$91,0)</f>
        <v>0</v>
      </c>
      <c r="BG91" s="105">
        <f>IF($T$91="sníž. přenesená",$N$91,0)</f>
        <v>0</v>
      </c>
      <c r="BH91" s="105">
        <f>IF($T$91="nulová",$N$91,0)</f>
        <v>0</v>
      </c>
      <c r="BI91" s="71" t="s">
        <v>17</v>
      </c>
      <c r="BJ91" s="105">
        <f>ROUND($L$91*$K$91,2)</f>
        <v>0</v>
      </c>
      <c r="BK91" s="71" t="s">
        <v>225</v>
      </c>
      <c r="BL91" s="71" t="s">
        <v>627</v>
      </c>
    </row>
    <row r="92" spans="2:18" s="6" customFormat="1" ht="7.5" customHeight="1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20"/>
    </row>
    <row r="193" s="2" customFormat="1" ht="14.25" customHeight="1"/>
  </sheetData>
  <sheetProtection/>
  <mergeCells count="87">
    <mergeCell ref="C2:Q2"/>
    <mergeCell ref="C4:Q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Q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C62:Q62"/>
    <mergeCell ref="F64:Q64"/>
    <mergeCell ref="F65:Q65"/>
    <mergeCell ref="M67:P67"/>
    <mergeCell ref="M69:Q69"/>
    <mergeCell ref="F72:I72"/>
    <mergeCell ref="L72:M72"/>
    <mergeCell ref="N72:Q72"/>
    <mergeCell ref="F76:I76"/>
    <mergeCell ref="L76:M76"/>
    <mergeCell ref="N76:Q76"/>
    <mergeCell ref="F77:Q77"/>
    <mergeCell ref="F78:I78"/>
    <mergeCell ref="L78:M78"/>
    <mergeCell ref="N78:Q78"/>
    <mergeCell ref="F79:Q79"/>
    <mergeCell ref="F80:I80"/>
    <mergeCell ref="L80:M80"/>
    <mergeCell ref="N80:Q80"/>
    <mergeCell ref="F81:Q81"/>
    <mergeCell ref="F82:I82"/>
    <mergeCell ref="L82:M82"/>
    <mergeCell ref="N82:Q82"/>
    <mergeCell ref="F84:I84"/>
    <mergeCell ref="L84:M84"/>
    <mergeCell ref="N84:Q84"/>
    <mergeCell ref="F85:I85"/>
    <mergeCell ref="L85:M85"/>
    <mergeCell ref="N85:Q85"/>
    <mergeCell ref="F87:I87"/>
    <mergeCell ref="L87:M87"/>
    <mergeCell ref="N87:Q87"/>
    <mergeCell ref="F88:I88"/>
    <mergeCell ref="L88:M88"/>
    <mergeCell ref="N88:Q88"/>
    <mergeCell ref="F89:I89"/>
    <mergeCell ref="L89:M89"/>
    <mergeCell ref="N89:Q89"/>
    <mergeCell ref="F90:I90"/>
    <mergeCell ref="L90:M90"/>
    <mergeCell ref="N90:Q90"/>
    <mergeCell ref="H1:K1"/>
    <mergeCell ref="R2:AB2"/>
    <mergeCell ref="F91:I91"/>
    <mergeCell ref="L91:M91"/>
    <mergeCell ref="N91:Q91"/>
    <mergeCell ref="N73:Q73"/>
    <mergeCell ref="N74:Q74"/>
    <mergeCell ref="N75:Q75"/>
    <mergeCell ref="N83:Q83"/>
    <mergeCell ref="N86:Q86"/>
  </mergeCells>
  <hyperlinks>
    <hyperlink ref="F1:G1" location="C2" tooltip="Krycí list soupisu" display="1) Krycí list soupisu"/>
    <hyperlink ref="H1:K1" location="C49" tooltip="Rekapitulace" display="2) Rekapitulace"/>
    <hyperlink ref="L1:M1" location="C72" tooltip="Soupis prací" display="3) Soupis prací"/>
    <hyperlink ref="R1:S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2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3"/>
  <sheetViews>
    <sheetView showGridLines="0" view="pageBreakPreview" zoomScaleSheetLayoutView="100" zoomScalePageLayoutView="0" workbookViewId="0" topLeftCell="A1">
      <pane ySplit="1" topLeftCell="A143" activePane="bottomLeft" state="frozen"/>
      <selection pane="topLeft" activeCell="A1" sqref="A1"/>
      <selection pane="bottomLeft" activeCell="A161" sqref="A161:IV16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.5" style="2" customWidth="1"/>
    <col min="9" max="10" width="7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8.16015625" style="2" customWidth="1"/>
    <col min="19" max="19" width="29.66015625" style="2" hidden="1" customWidth="1"/>
    <col min="20" max="20" width="16.33203125" style="2" hidden="1" customWidth="1"/>
    <col min="21" max="21" width="12.33203125" style="2" hidden="1" customWidth="1"/>
    <col min="22" max="22" width="16.33203125" style="2" hidden="1" customWidth="1"/>
    <col min="23" max="23" width="12.16015625" style="2" hidden="1" customWidth="1"/>
    <col min="24" max="24" width="15" style="2" hidden="1" customWidth="1"/>
    <col min="25" max="25" width="11" style="2" hidden="1" customWidth="1"/>
    <col min="26" max="26" width="15" style="2" hidden="1" customWidth="1"/>
    <col min="27" max="27" width="16.33203125" style="2" hidden="1" customWidth="1"/>
    <col min="28" max="28" width="11" style="2" customWidth="1"/>
    <col min="29" max="29" width="15" style="2" customWidth="1"/>
    <col min="30" max="30" width="16.33203125" style="2" customWidth="1"/>
    <col min="31" max="42" width="10.5" style="1" customWidth="1"/>
    <col min="43" max="64" width="10.5" style="2" hidden="1" customWidth="1"/>
    <col min="65" max="16384" width="10.5" style="1" customWidth="1"/>
  </cols>
  <sheetData>
    <row r="1" spans="1:255" s="3" customFormat="1" ht="22.5" customHeight="1">
      <c r="A1" s="145"/>
      <c r="B1" s="142"/>
      <c r="C1" s="142"/>
      <c r="D1" s="143" t="s">
        <v>1</v>
      </c>
      <c r="E1" s="142"/>
      <c r="F1" s="144" t="s">
        <v>942</v>
      </c>
      <c r="G1" s="144"/>
      <c r="H1" s="253" t="s">
        <v>943</v>
      </c>
      <c r="I1" s="253"/>
      <c r="J1" s="253"/>
      <c r="K1" s="253"/>
      <c r="L1" s="144" t="s">
        <v>944</v>
      </c>
      <c r="M1" s="144"/>
      <c r="N1" s="142"/>
      <c r="O1" s="143" t="s">
        <v>92</v>
      </c>
      <c r="P1" s="142"/>
      <c r="Q1" s="142"/>
      <c r="R1" s="144" t="s">
        <v>945</v>
      </c>
      <c r="S1" s="144"/>
      <c r="T1" s="145"/>
      <c r="U1" s="14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3:45" s="2" customFormat="1" ht="37.5" customHeight="1">
      <c r="C2" s="244" t="s">
        <v>5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19" t="s">
        <v>6</v>
      </c>
      <c r="S2" s="220"/>
      <c r="T2" s="220"/>
      <c r="U2" s="220"/>
      <c r="V2" s="220"/>
      <c r="W2" s="220"/>
      <c r="X2" s="220"/>
      <c r="Y2" s="220"/>
      <c r="Z2" s="220"/>
      <c r="AA2" s="220"/>
      <c r="AB2" s="220"/>
      <c r="AS2" s="2" t="s">
        <v>91</v>
      </c>
    </row>
    <row r="3" spans="2:45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AS3" s="2" t="s">
        <v>76</v>
      </c>
    </row>
    <row r="4" spans="2:45" s="2" customFormat="1" ht="37.5" customHeight="1">
      <c r="B4" s="10"/>
      <c r="C4" s="234" t="s">
        <v>93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S4" s="12" t="s">
        <v>11</v>
      </c>
      <c r="AS4" s="2" t="s">
        <v>3</v>
      </c>
    </row>
    <row r="5" s="2" customFormat="1" ht="7.5" customHeight="1">
      <c r="B5" s="10"/>
    </row>
    <row r="6" spans="2:17" s="2" customFormat="1" ht="15.75" customHeight="1">
      <c r="B6" s="10"/>
      <c r="D6" s="15" t="s">
        <v>15</v>
      </c>
      <c r="F6" s="266" t="str">
        <f>'Rekapitulace stavby'!$K$6</f>
        <v>REKONSTRUKCE KUCHYNĚ MINISTERSTVA FINANCÍ ČR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</row>
    <row r="7" spans="2:17" s="6" customFormat="1" ht="18.75" customHeight="1">
      <c r="B7" s="20"/>
      <c r="D7" s="14" t="s">
        <v>94</v>
      </c>
      <c r="F7" s="236" t="s">
        <v>628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="6" customFormat="1" ht="14.25" customHeight="1">
      <c r="B8" s="20"/>
    </row>
    <row r="9" spans="2:6" s="6" customFormat="1" ht="15" customHeight="1">
      <c r="B9" s="20"/>
      <c r="D9" s="15" t="s">
        <v>96</v>
      </c>
      <c r="F9" s="16" t="s">
        <v>71</v>
      </c>
    </row>
    <row r="10" spans="2:16" s="6" customFormat="1" ht="15" customHeight="1">
      <c r="B10" s="20"/>
      <c r="D10" s="15" t="s">
        <v>18</v>
      </c>
      <c r="F10" s="16" t="s">
        <v>19</v>
      </c>
      <c r="M10" s="15" t="s">
        <v>20</v>
      </c>
      <c r="O10" s="258" t="str">
        <f>'Rekapitulace stavby'!$AN$8</f>
        <v>21.05.2015</v>
      </c>
      <c r="P10" s="235"/>
    </row>
    <row r="11" s="6" customFormat="1" ht="7.5" customHeight="1">
      <c r="B11" s="20"/>
    </row>
    <row r="12" spans="2:16" s="6" customFormat="1" ht="15" customHeight="1">
      <c r="B12" s="20"/>
      <c r="D12" s="15" t="s">
        <v>24</v>
      </c>
      <c r="M12" s="15" t="s">
        <v>25</v>
      </c>
      <c r="O12" s="237"/>
      <c r="P12" s="235"/>
    </row>
    <row r="13" spans="2:16" s="6" customFormat="1" ht="18.75" customHeight="1">
      <c r="B13" s="20"/>
      <c r="E13" s="16" t="s">
        <v>26</v>
      </c>
      <c r="M13" s="15" t="s">
        <v>27</v>
      </c>
      <c r="O13" s="237"/>
      <c r="P13" s="235"/>
    </row>
    <row r="14" s="6" customFormat="1" ht="7.5" customHeight="1">
      <c r="B14" s="20"/>
    </row>
    <row r="15" spans="2:16" s="6" customFormat="1" ht="15" customHeight="1">
      <c r="B15" s="20"/>
      <c r="D15" s="15" t="s">
        <v>28</v>
      </c>
      <c r="M15" s="15" t="s">
        <v>25</v>
      </c>
      <c r="O15" s="237" t="str">
        <f>IF('Rekapitulace stavby'!$AN$13="","",'Rekapitulace stavby'!$AN$13)</f>
        <v>Vyplň údaj</v>
      </c>
      <c r="P15" s="235"/>
    </row>
    <row r="16" spans="2:16" s="6" customFormat="1" ht="18.75" customHeight="1">
      <c r="B16" s="20"/>
      <c r="E16" s="16" t="str">
        <f>IF('Rekapitulace stavby'!$E$14="","",'Rekapitulace stavby'!$E$14)</f>
        <v>Vyplň údaj</v>
      </c>
      <c r="M16" s="15" t="s">
        <v>27</v>
      </c>
      <c r="O16" s="237" t="str">
        <f>IF('Rekapitulace stavby'!$AN$14="","",'Rekapitulace stavby'!$AN$14)</f>
        <v>Vyplň údaj</v>
      </c>
      <c r="P16" s="235"/>
    </row>
    <row r="17" s="6" customFormat="1" ht="7.5" customHeight="1">
      <c r="B17" s="20"/>
    </row>
    <row r="18" spans="2:16" s="6" customFormat="1" ht="15" customHeight="1">
      <c r="B18" s="20"/>
      <c r="D18" s="15" t="s">
        <v>30</v>
      </c>
      <c r="M18" s="15" t="s">
        <v>25</v>
      </c>
      <c r="O18" s="237"/>
      <c r="P18" s="235"/>
    </row>
    <row r="19" spans="2:16" s="6" customFormat="1" ht="18.75" customHeight="1">
      <c r="B19" s="20"/>
      <c r="E19" s="16" t="s">
        <v>31</v>
      </c>
      <c r="M19" s="15" t="s">
        <v>27</v>
      </c>
      <c r="O19" s="237"/>
      <c r="P19" s="235"/>
    </row>
    <row r="20" s="6" customFormat="1" ht="7.5" customHeight="1">
      <c r="B20" s="20"/>
    </row>
    <row r="21" spans="2:4" s="6" customFormat="1" ht="15" customHeight="1">
      <c r="B21" s="20"/>
      <c r="D21" s="15" t="s">
        <v>33</v>
      </c>
    </row>
    <row r="22" spans="2:16" s="71" customFormat="1" ht="15.75" customHeight="1">
      <c r="B22" s="72"/>
      <c r="E22" s="248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</row>
    <row r="23" s="6" customFormat="1" ht="7.5" customHeight="1">
      <c r="B23" s="20"/>
    </row>
    <row r="24" spans="2:16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s="6" customFormat="1" ht="26.25" customHeight="1">
      <c r="B25" s="20"/>
      <c r="D25" s="73" t="s">
        <v>35</v>
      </c>
      <c r="M25" s="225">
        <f>ROUNDUP($N$77,2)</f>
        <v>0</v>
      </c>
      <c r="N25" s="235"/>
      <c r="O25" s="235"/>
      <c r="P25" s="235"/>
    </row>
    <row r="26" spans="2:16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s="6" customFormat="1" ht="15" customHeight="1">
      <c r="B27" s="20"/>
      <c r="D27" s="25" t="s">
        <v>36</v>
      </c>
      <c r="E27" s="25" t="s">
        <v>37</v>
      </c>
      <c r="F27" s="26">
        <v>0.21</v>
      </c>
      <c r="G27" s="74" t="s">
        <v>38</v>
      </c>
      <c r="H27" s="269">
        <f>SUM($BD$77:$BD$172)</f>
        <v>0</v>
      </c>
      <c r="I27" s="235"/>
      <c r="J27" s="235"/>
      <c r="M27" s="269">
        <f>SUM($BD$77:$BD$172)*$F$27</f>
        <v>0</v>
      </c>
      <c r="N27" s="235"/>
      <c r="O27" s="235"/>
      <c r="P27" s="235"/>
    </row>
    <row r="28" spans="2:16" s="6" customFormat="1" ht="15" customHeight="1">
      <c r="B28" s="20"/>
      <c r="E28" s="25" t="s">
        <v>39</v>
      </c>
      <c r="F28" s="26">
        <v>0.15</v>
      </c>
      <c r="G28" s="74" t="s">
        <v>38</v>
      </c>
      <c r="H28" s="269">
        <f>SUM($BE$77:$BE$172)</f>
        <v>0</v>
      </c>
      <c r="I28" s="235"/>
      <c r="J28" s="235"/>
      <c r="M28" s="269">
        <f>SUM($BE$77:$BE$172)*$F$28</f>
        <v>0</v>
      </c>
      <c r="N28" s="235"/>
      <c r="O28" s="235"/>
      <c r="P28" s="235"/>
    </row>
    <row r="29" spans="2:16" s="6" customFormat="1" ht="15" customHeight="1" hidden="1">
      <c r="B29" s="20"/>
      <c r="E29" s="25" t="s">
        <v>40</v>
      </c>
      <c r="F29" s="26">
        <v>0.21</v>
      </c>
      <c r="G29" s="74" t="s">
        <v>38</v>
      </c>
      <c r="H29" s="269">
        <f>SUM($BF$77:$BF$172)</f>
        <v>0</v>
      </c>
      <c r="I29" s="235"/>
      <c r="J29" s="235"/>
      <c r="M29" s="269">
        <v>0</v>
      </c>
      <c r="N29" s="235"/>
      <c r="O29" s="235"/>
      <c r="P29" s="235"/>
    </row>
    <row r="30" spans="2:16" s="6" customFormat="1" ht="15" customHeight="1" hidden="1">
      <c r="B30" s="20"/>
      <c r="E30" s="25" t="s">
        <v>41</v>
      </c>
      <c r="F30" s="26">
        <v>0.15</v>
      </c>
      <c r="G30" s="74" t="s">
        <v>38</v>
      </c>
      <c r="H30" s="269">
        <f>SUM($BG$77:$BG$172)</f>
        <v>0</v>
      </c>
      <c r="I30" s="235"/>
      <c r="J30" s="235"/>
      <c r="M30" s="269">
        <v>0</v>
      </c>
      <c r="N30" s="235"/>
      <c r="O30" s="235"/>
      <c r="P30" s="235"/>
    </row>
    <row r="31" spans="2:16" s="6" customFormat="1" ht="15" customHeight="1" hidden="1">
      <c r="B31" s="20"/>
      <c r="E31" s="25" t="s">
        <v>42</v>
      </c>
      <c r="F31" s="26">
        <v>0</v>
      </c>
      <c r="G31" s="74" t="s">
        <v>38</v>
      </c>
      <c r="H31" s="269">
        <f>SUM($BH$77:$BH$172)</f>
        <v>0</v>
      </c>
      <c r="I31" s="235"/>
      <c r="J31" s="235"/>
      <c r="M31" s="269">
        <v>0</v>
      </c>
      <c r="N31" s="235"/>
      <c r="O31" s="235"/>
      <c r="P31" s="235"/>
    </row>
    <row r="32" s="6" customFormat="1" ht="7.5" customHeight="1">
      <c r="B32" s="20"/>
    </row>
    <row r="33" spans="2:17" s="6" customFormat="1" ht="26.25" customHeight="1">
      <c r="B33" s="20"/>
      <c r="C33" s="29"/>
      <c r="D33" s="30" t="s">
        <v>43</v>
      </c>
      <c r="E33" s="31"/>
      <c r="F33" s="31"/>
      <c r="G33" s="75" t="s">
        <v>44</v>
      </c>
      <c r="H33" s="32" t="s">
        <v>45</v>
      </c>
      <c r="I33" s="31"/>
      <c r="J33" s="31"/>
      <c r="K33" s="31"/>
      <c r="L33" s="232">
        <f>ROUNDUP(SUM($M$25:$M$31),2)</f>
        <v>0</v>
      </c>
      <c r="M33" s="228"/>
      <c r="N33" s="228"/>
      <c r="O33" s="228"/>
      <c r="P33" s="233"/>
      <c r="Q33" s="29"/>
    </row>
    <row r="34" spans="2:17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8" spans="2:17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 s="6" customFormat="1" ht="37.5" customHeight="1">
      <c r="B39" s="20"/>
      <c r="C39" s="234" t="s">
        <v>97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="6" customFormat="1" ht="7.5" customHeight="1">
      <c r="B40" s="20"/>
    </row>
    <row r="41" spans="2:17" s="6" customFormat="1" ht="15" customHeight="1">
      <c r="B41" s="20"/>
      <c r="C41" s="15" t="s">
        <v>15</v>
      </c>
      <c r="F41" s="266" t="str">
        <f>$F$6</f>
        <v>REKONSTRUKCE KUCHYNĚ MINISTERSTVA FINANCÍ ČR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2:17" s="6" customFormat="1" ht="15" customHeight="1">
      <c r="B42" s="20"/>
      <c r="C42" s="14" t="s">
        <v>94</v>
      </c>
      <c r="F42" s="236" t="str">
        <f>$F$7</f>
        <v>05 - ELEKTROINSTALACE</v>
      </c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="6" customFormat="1" ht="7.5" customHeight="1">
      <c r="B43" s="20"/>
    </row>
    <row r="44" spans="2:16" s="6" customFormat="1" ht="18.75" customHeight="1">
      <c r="B44" s="20"/>
      <c r="C44" s="15" t="s">
        <v>18</v>
      </c>
      <c r="F44" s="16" t="str">
        <f>$F$10</f>
        <v>LETENSKÁ 15, 118 10 PRAHA 1</v>
      </c>
      <c r="K44" s="15" t="s">
        <v>20</v>
      </c>
      <c r="M44" s="258" t="str">
        <f>IF($O$10="","",$O$10)</f>
        <v>21.05.2015</v>
      </c>
      <c r="N44" s="235"/>
      <c r="O44" s="235"/>
      <c r="P44" s="235"/>
    </row>
    <row r="45" s="6" customFormat="1" ht="7.5" customHeight="1">
      <c r="B45" s="20"/>
    </row>
    <row r="46" spans="2:17" s="6" customFormat="1" ht="15.75" customHeight="1">
      <c r="B46" s="20"/>
      <c r="C46" s="15" t="s">
        <v>24</v>
      </c>
      <c r="F46" s="16" t="str">
        <f>$E$13</f>
        <v>Ministerstvo financí ČR</v>
      </c>
      <c r="K46" s="15" t="s">
        <v>30</v>
      </c>
      <c r="M46" s="237" t="str">
        <f>$E$19</f>
        <v>QUADRA PROJECT s.r.o.</v>
      </c>
      <c r="N46" s="235"/>
      <c r="O46" s="235"/>
      <c r="P46" s="235"/>
      <c r="Q46" s="235"/>
    </row>
    <row r="47" spans="2:6" s="6" customFormat="1" ht="15" customHeight="1">
      <c r="B47" s="20"/>
      <c r="C47" s="15" t="s">
        <v>28</v>
      </c>
      <c r="F47" s="16" t="str">
        <f>IF($E$16="","",$E$16)</f>
        <v>Vyplň údaj</v>
      </c>
    </row>
    <row r="48" s="6" customFormat="1" ht="11.25" customHeight="1">
      <c r="B48" s="20"/>
    </row>
    <row r="49" spans="2:17" s="6" customFormat="1" ht="30" customHeight="1">
      <c r="B49" s="20"/>
      <c r="C49" s="267" t="s">
        <v>98</v>
      </c>
      <c r="D49" s="268"/>
      <c r="E49" s="268"/>
      <c r="F49" s="268"/>
      <c r="G49" s="268"/>
      <c r="H49" s="29"/>
      <c r="I49" s="29"/>
      <c r="J49" s="29"/>
      <c r="K49" s="29"/>
      <c r="L49" s="29"/>
      <c r="M49" s="29"/>
      <c r="N49" s="267" t="s">
        <v>99</v>
      </c>
      <c r="O49" s="268"/>
      <c r="P49" s="268"/>
      <c r="Q49" s="268"/>
    </row>
    <row r="50" s="6" customFormat="1" ht="11.25" customHeight="1">
      <c r="B50" s="20"/>
    </row>
    <row r="51" spans="2:46" s="6" customFormat="1" ht="30" customHeight="1">
      <c r="B51" s="20"/>
      <c r="C51" s="52" t="s">
        <v>100</v>
      </c>
      <c r="N51" s="225">
        <f>ROUNDUP($N$77,2)</f>
        <v>0</v>
      </c>
      <c r="O51" s="235"/>
      <c r="P51" s="235"/>
      <c r="Q51" s="235"/>
      <c r="AT51" s="6" t="s">
        <v>101</v>
      </c>
    </row>
    <row r="52" spans="2:17" s="58" customFormat="1" ht="25.5" customHeight="1">
      <c r="B52" s="76"/>
      <c r="D52" s="77" t="s">
        <v>139</v>
      </c>
      <c r="N52" s="263">
        <f>ROUNDUP($N$78,2)</f>
        <v>0</v>
      </c>
      <c r="O52" s="264"/>
      <c r="P52" s="264"/>
      <c r="Q52" s="264"/>
    </row>
    <row r="53" spans="2:17" s="78" customFormat="1" ht="21" customHeight="1">
      <c r="B53" s="79"/>
      <c r="D53" s="80" t="s">
        <v>629</v>
      </c>
      <c r="N53" s="265">
        <f>ROUNDUP($N$79,2)</f>
        <v>0</v>
      </c>
      <c r="O53" s="264"/>
      <c r="P53" s="264"/>
      <c r="Q53" s="264"/>
    </row>
    <row r="54" spans="2:17" s="78" customFormat="1" ht="21" customHeight="1">
      <c r="B54" s="79"/>
      <c r="D54" s="80" t="s">
        <v>630</v>
      </c>
      <c r="N54" s="265">
        <f>ROUNDUP($N$94,2)</f>
        <v>0</v>
      </c>
      <c r="O54" s="264"/>
      <c r="P54" s="264"/>
      <c r="Q54" s="264"/>
    </row>
    <row r="55" spans="2:17" s="78" customFormat="1" ht="21" customHeight="1">
      <c r="B55" s="79"/>
      <c r="D55" s="80" t="s">
        <v>631</v>
      </c>
      <c r="N55" s="265">
        <f>ROUNDUP($N$109,2)</f>
        <v>0</v>
      </c>
      <c r="O55" s="264"/>
      <c r="P55" s="264"/>
      <c r="Q55" s="264"/>
    </row>
    <row r="56" spans="2:17" s="78" customFormat="1" ht="21" customHeight="1">
      <c r="B56" s="79"/>
      <c r="D56" s="80" t="s">
        <v>632</v>
      </c>
      <c r="N56" s="265">
        <f>ROUNDUP($N$133,2)</f>
        <v>0</v>
      </c>
      <c r="O56" s="264"/>
      <c r="P56" s="264"/>
      <c r="Q56" s="264"/>
    </row>
    <row r="57" spans="2:17" s="78" customFormat="1" ht="21" customHeight="1">
      <c r="B57" s="79"/>
      <c r="D57" s="80" t="s">
        <v>633</v>
      </c>
      <c r="N57" s="265">
        <f>ROUNDUP($N$145,2)</f>
        <v>0</v>
      </c>
      <c r="O57" s="264"/>
      <c r="P57" s="264"/>
      <c r="Q57" s="264"/>
    </row>
    <row r="58" spans="2:17" s="78" customFormat="1" ht="21" customHeight="1">
      <c r="B58" s="79"/>
      <c r="D58" s="80" t="s">
        <v>634</v>
      </c>
      <c r="N58" s="265">
        <f>ROUNDUP($N$165,2)</f>
        <v>0</v>
      </c>
      <c r="O58" s="264"/>
      <c r="P58" s="264"/>
      <c r="Q58" s="264"/>
    </row>
    <row r="59" spans="2:17" s="78" customFormat="1" ht="21" customHeight="1">
      <c r="B59" s="79"/>
      <c r="D59" s="80" t="s">
        <v>635</v>
      </c>
      <c r="N59" s="265">
        <f>ROUNDUP($N$168,2)</f>
        <v>0</v>
      </c>
      <c r="O59" s="264"/>
      <c r="P59" s="264"/>
      <c r="Q59" s="264"/>
    </row>
    <row r="60" s="6" customFormat="1" ht="22.5" customHeight="1">
      <c r="B60" s="20"/>
    </row>
    <row r="61" spans="2:17" s="6" customFormat="1" ht="7.5" customHeight="1"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5" spans="2:18" s="6" customFormat="1" ht="7.5" customHeight="1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20"/>
    </row>
    <row r="66" spans="2:18" s="6" customFormat="1" ht="37.5" customHeight="1">
      <c r="B66" s="20"/>
      <c r="C66" s="234" t="s">
        <v>104</v>
      </c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0"/>
    </row>
    <row r="67" spans="2:18" s="6" customFormat="1" ht="7.5" customHeight="1">
      <c r="B67" s="20"/>
      <c r="R67" s="20"/>
    </row>
    <row r="68" spans="2:18" s="6" customFormat="1" ht="15" customHeight="1">
      <c r="B68" s="20"/>
      <c r="C68" s="15" t="s">
        <v>15</v>
      </c>
      <c r="F68" s="266" t="str">
        <f>$F$6</f>
        <v>REKONSTRUKCE KUCHYNĚ MINISTERSTVA FINANCÍ ČR</v>
      </c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0"/>
    </row>
    <row r="69" spans="2:18" s="6" customFormat="1" ht="15" customHeight="1">
      <c r="B69" s="20"/>
      <c r="C69" s="14" t="s">
        <v>94</v>
      </c>
      <c r="F69" s="236" t="str">
        <f>$F$7</f>
        <v>05 - ELEKTROINSTALACE</v>
      </c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0"/>
    </row>
    <row r="70" spans="2:18" s="6" customFormat="1" ht="7.5" customHeight="1">
      <c r="B70" s="20"/>
      <c r="R70" s="20"/>
    </row>
    <row r="71" spans="2:18" s="6" customFormat="1" ht="18.75" customHeight="1">
      <c r="B71" s="20"/>
      <c r="C71" s="15" t="s">
        <v>18</v>
      </c>
      <c r="F71" s="16" t="str">
        <f>$F$10</f>
        <v>LETENSKÁ 15, 118 10 PRAHA 1</v>
      </c>
      <c r="K71" s="15" t="s">
        <v>20</v>
      </c>
      <c r="M71" s="258" t="str">
        <f>IF($O$10="","",$O$10)</f>
        <v>21.05.2015</v>
      </c>
      <c r="N71" s="235"/>
      <c r="O71" s="235"/>
      <c r="P71" s="235"/>
      <c r="R71" s="20"/>
    </row>
    <row r="72" spans="2:18" s="6" customFormat="1" ht="7.5" customHeight="1">
      <c r="B72" s="20"/>
      <c r="R72" s="20"/>
    </row>
    <row r="73" spans="2:18" s="6" customFormat="1" ht="15.75" customHeight="1">
      <c r="B73" s="20"/>
      <c r="C73" s="15" t="s">
        <v>24</v>
      </c>
      <c r="F73" s="16" t="str">
        <f>$E$13</f>
        <v>Ministerstvo financí ČR</v>
      </c>
      <c r="K73" s="15" t="s">
        <v>30</v>
      </c>
      <c r="M73" s="237" t="str">
        <f>$E$19</f>
        <v>QUADRA PROJECT s.r.o.</v>
      </c>
      <c r="N73" s="235"/>
      <c r="O73" s="235"/>
      <c r="P73" s="235"/>
      <c r="Q73" s="235"/>
      <c r="R73" s="20"/>
    </row>
    <row r="74" spans="2:18" s="6" customFormat="1" ht="15" customHeight="1">
      <c r="B74" s="20"/>
      <c r="C74" s="15" t="s">
        <v>28</v>
      </c>
      <c r="F74" s="16" t="str">
        <f>IF($E$16="","",$E$16)</f>
        <v>Vyplň údaj</v>
      </c>
      <c r="R74" s="20"/>
    </row>
    <row r="75" spans="2:18" s="6" customFormat="1" ht="11.25" customHeight="1">
      <c r="B75" s="20"/>
      <c r="R75" s="20"/>
    </row>
    <row r="76" spans="2:26" s="81" customFormat="1" ht="30" customHeight="1">
      <c r="B76" s="82"/>
      <c r="C76" s="83" t="s">
        <v>105</v>
      </c>
      <c r="D76" s="84" t="s">
        <v>52</v>
      </c>
      <c r="E76" s="84" t="s">
        <v>48</v>
      </c>
      <c r="F76" s="259" t="s">
        <v>106</v>
      </c>
      <c r="G76" s="260"/>
      <c r="H76" s="260"/>
      <c r="I76" s="260"/>
      <c r="J76" s="84" t="s">
        <v>107</v>
      </c>
      <c r="K76" s="84" t="s">
        <v>108</v>
      </c>
      <c r="L76" s="259" t="s">
        <v>109</v>
      </c>
      <c r="M76" s="260"/>
      <c r="N76" s="259" t="s">
        <v>110</v>
      </c>
      <c r="O76" s="260"/>
      <c r="P76" s="260"/>
      <c r="Q76" s="260"/>
      <c r="R76" s="82"/>
      <c r="S76" s="47" t="s">
        <v>112</v>
      </c>
      <c r="T76" s="48" t="s">
        <v>36</v>
      </c>
      <c r="U76" s="48" t="s">
        <v>113</v>
      </c>
      <c r="V76" s="48" t="s">
        <v>114</v>
      </c>
      <c r="W76" s="48" t="s">
        <v>115</v>
      </c>
      <c r="X76" s="48" t="s">
        <v>116</v>
      </c>
      <c r="Y76" s="48" t="s">
        <v>117</v>
      </c>
      <c r="Z76" s="49" t="s">
        <v>118</v>
      </c>
    </row>
    <row r="77" spans="2:62" s="6" customFormat="1" ht="30" customHeight="1">
      <c r="B77" s="20"/>
      <c r="C77" s="52" t="s">
        <v>100</v>
      </c>
      <c r="N77" s="261">
        <f>$BJ$77</f>
        <v>0</v>
      </c>
      <c r="O77" s="235"/>
      <c r="P77" s="235"/>
      <c r="Q77" s="235"/>
      <c r="R77" s="20"/>
      <c r="S77" s="51"/>
      <c r="T77" s="42"/>
      <c r="U77" s="42"/>
      <c r="V77" s="85">
        <f>$V$78</f>
        <v>0</v>
      </c>
      <c r="W77" s="42"/>
      <c r="X77" s="85">
        <f>$X$78</f>
        <v>2.192523</v>
      </c>
      <c r="Y77" s="42"/>
      <c r="Z77" s="86">
        <f>$Z$78</f>
        <v>0</v>
      </c>
      <c r="AS77" s="6" t="s">
        <v>66</v>
      </c>
      <c r="AT77" s="6" t="s">
        <v>101</v>
      </c>
      <c r="BJ77" s="87">
        <f>$BJ$78</f>
        <v>0</v>
      </c>
    </row>
    <row r="78" spans="2:62" s="88" customFormat="1" ht="37.5" customHeight="1">
      <c r="B78" s="89"/>
      <c r="D78" s="90" t="s">
        <v>139</v>
      </c>
      <c r="N78" s="262">
        <f>$BJ$78</f>
        <v>0</v>
      </c>
      <c r="O78" s="252"/>
      <c r="P78" s="252"/>
      <c r="Q78" s="252"/>
      <c r="R78" s="89"/>
      <c r="S78" s="92"/>
      <c r="V78" s="93">
        <f>$V$79+$V$94+$V$109+$V$133+$V$145+$V$165+$V$168</f>
        <v>0</v>
      </c>
      <c r="X78" s="93">
        <f>$X$79+$X$94+$X$109+$X$133+$X$145+$X$165+$X$168</f>
        <v>2.192523</v>
      </c>
      <c r="Z78" s="94">
        <f>$Z$79+$Z$94+$Z$109+$Z$133+$Z$145+$Z$165+$Z$168</f>
        <v>0</v>
      </c>
      <c r="AQ78" s="91" t="s">
        <v>76</v>
      </c>
      <c r="AS78" s="91" t="s">
        <v>66</v>
      </c>
      <c r="AT78" s="91" t="s">
        <v>67</v>
      </c>
      <c r="AX78" s="91" t="s">
        <v>120</v>
      </c>
      <c r="BJ78" s="95">
        <f>$BJ$79+$BJ$94+$BJ$109+$BJ$133+$BJ$145+$BJ$165+$BJ$168</f>
        <v>0</v>
      </c>
    </row>
    <row r="79" spans="2:62" s="88" customFormat="1" ht="21" customHeight="1">
      <c r="B79" s="89"/>
      <c r="D79" s="96" t="s">
        <v>629</v>
      </c>
      <c r="N79" s="251">
        <f>$BJ$79</f>
        <v>0</v>
      </c>
      <c r="O79" s="252"/>
      <c r="P79" s="252"/>
      <c r="Q79" s="252"/>
      <c r="R79" s="89"/>
      <c r="S79" s="92"/>
      <c r="V79" s="93">
        <f>SUM($V$80:$V$93)</f>
        <v>0</v>
      </c>
      <c r="X79" s="93">
        <f>SUM($X$80:$X$93)</f>
        <v>0.12075</v>
      </c>
      <c r="Z79" s="94">
        <f>SUM($Z$80:$Z$93)</f>
        <v>0</v>
      </c>
      <c r="AQ79" s="91" t="s">
        <v>76</v>
      </c>
      <c r="AS79" s="91" t="s">
        <v>66</v>
      </c>
      <c r="AT79" s="91" t="s">
        <v>17</v>
      </c>
      <c r="AX79" s="91" t="s">
        <v>120</v>
      </c>
      <c r="BJ79" s="95">
        <f>SUM($BJ$80:$BJ$93)</f>
        <v>0</v>
      </c>
    </row>
    <row r="80" spans="2:64" s="6" customFormat="1" ht="27" customHeight="1">
      <c r="B80" s="20"/>
      <c r="C80" s="97" t="s">
        <v>636</v>
      </c>
      <c r="D80" s="97" t="s">
        <v>121</v>
      </c>
      <c r="E80" s="98" t="s">
        <v>637</v>
      </c>
      <c r="F80" s="254" t="s">
        <v>638</v>
      </c>
      <c r="G80" s="255"/>
      <c r="H80" s="255"/>
      <c r="I80" s="255"/>
      <c r="J80" s="99" t="s">
        <v>228</v>
      </c>
      <c r="K80" s="100">
        <v>15</v>
      </c>
      <c r="L80" s="256"/>
      <c r="M80" s="255"/>
      <c r="N80" s="257">
        <f>ROUND($L$80*$K$80,2)</f>
        <v>0</v>
      </c>
      <c r="O80" s="255"/>
      <c r="P80" s="255"/>
      <c r="Q80" s="255"/>
      <c r="R80" s="20"/>
      <c r="S80" s="101"/>
      <c r="T80" s="102" t="s">
        <v>37</v>
      </c>
      <c r="W80" s="103">
        <v>0</v>
      </c>
      <c r="X80" s="103">
        <f>$W$80*$K$80</f>
        <v>0</v>
      </c>
      <c r="Y80" s="103">
        <v>0</v>
      </c>
      <c r="Z80" s="104">
        <f>$Y$80*$K$80</f>
        <v>0</v>
      </c>
      <c r="AQ80" s="71" t="s">
        <v>225</v>
      </c>
      <c r="AS80" s="71" t="s">
        <v>121</v>
      </c>
      <c r="AT80" s="71" t="s">
        <v>76</v>
      </c>
      <c r="AX80" s="6" t="s">
        <v>120</v>
      </c>
      <c r="BD80" s="105">
        <f>IF($T$80="základní",$N$80,0)</f>
        <v>0</v>
      </c>
      <c r="BE80" s="105">
        <f>IF($T$80="snížená",$N$80,0)</f>
        <v>0</v>
      </c>
      <c r="BF80" s="105">
        <f>IF($T$80="zákl. přenesená",$N$80,0)</f>
        <v>0</v>
      </c>
      <c r="BG80" s="105">
        <f>IF($T$80="sníž. přenesená",$N$80,0)</f>
        <v>0</v>
      </c>
      <c r="BH80" s="105">
        <f>IF($T$80="nulová",$N$80,0)</f>
        <v>0</v>
      </c>
      <c r="BI80" s="71" t="s">
        <v>17</v>
      </c>
      <c r="BJ80" s="105">
        <f>ROUND($L$80*$K$80,2)</f>
        <v>0</v>
      </c>
      <c r="BK80" s="71" t="s">
        <v>225</v>
      </c>
      <c r="BL80" s="71" t="s">
        <v>639</v>
      </c>
    </row>
    <row r="81" spans="2:64" s="6" customFormat="1" ht="15.75" customHeight="1">
      <c r="B81" s="20"/>
      <c r="C81" s="99" t="s">
        <v>640</v>
      </c>
      <c r="D81" s="99" t="s">
        <v>121</v>
      </c>
      <c r="E81" s="98" t="s">
        <v>641</v>
      </c>
      <c r="F81" s="254" t="s">
        <v>642</v>
      </c>
      <c r="G81" s="255"/>
      <c r="H81" s="255"/>
      <c r="I81" s="255"/>
      <c r="J81" s="99" t="s">
        <v>156</v>
      </c>
      <c r="K81" s="100">
        <v>2</v>
      </c>
      <c r="L81" s="256"/>
      <c r="M81" s="255"/>
      <c r="N81" s="257">
        <f>ROUND($L$81*$K$81,2)</f>
        <v>0</v>
      </c>
      <c r="O81" s="255"/>
      <c r="P81" s="255"/>
      <c r="Q81" s="255"/>
      <c r="R81" s="20"/>
      <c r="S81" s="101"/>
      <c r="T81" s="102" t="s">
        <v>37</v>
      </c>
      <c r="W81" s="103">
        <v>0</v>
      </c>
      <c r="X81" s="103">
        <f>$W$81*$K$81</f>
        <v>0</v>
      </c>
      <c r="Y81" s="103">
        <v>0</v>
      </c>
      <c r="Z81" s="104">
        <f>$Y$81*$K$81</f>
        <v>0</v>
      </c>
      <c r="AQ81" s="71" t="s">
        <v>225</v>
      </c>
      <c r="AS81" s="71" t="s">
        <v>121</v>
      </c>
      <c r="AT81" s="71" t="s">
        <v>76</v>
      </c>
      <c r="AX81" s="71" t="s">
        <v>120</v>
      </c>
      <c r="BD81" s="105">
        <f>IF($T$81="základní",$N$81,0)</f>
        <v>0</v>
      </c>
      <c r="BE81" s="105">
        <f>IF($T$81="snížená",$N$81,0)</f>
        <v>0</v>
      </c>
      <c r="BF81" s="105">
        <f>IF($T$81="zákl. přenesená",$N$81,0)</f>
        <v>0</v>
      </c>
      <c r="BG81" s="105">
        <f>IF($T$81="sníž. přenesená",$N$81,0)</f>
        <v>0</v>
      </c>
      <c r="BH81" s="105">
        <f>IF($T$81="nulová",$N$81,0)</f>
        <v>0</v>
      </c>
      <c r="BI81" s="71" t="s">
        <v>17</v>
      </c>
      <c r="BJ81" s="105">
        <f>ROUND($L$81*$K$81,2)</f>
        <v>0</v>
      </c>
      <c r="BK81" s="71" t="s">
        <v>225</v>
      </c>
      <c r="BL81" s="71" t="s">
        <v>643</v>
      </c>
    </row>
    <row r="82" spans="2:64" s="6" customFormat="1" ht="15.75" customHeight="1">
      <c r="B82" s="20"/>
      <c r="C82" s="137" t="s">
        <v>644</v>
      </c>
      <c r="D82" s="137" t="s">
        <v>412</v>
      </c>
      <c r="E82" s="136" t="s">
        <v>645</v>
      </c>
      <c r="F82" s="279" t="s">
        <v>646</v>
      </c>
      <c r="G82" s="280"/>
      <c r="H82" s="280"/>
      <c r="I82" s="280"/>
      <c r="J82" s="137" t="s">
        <v>228</v>
      </c>
      <c r="K82" s="138">
        <v>2</v>
      </c>
      <c r="L82" s="281"/>
      <c r="M82" s="280"/>
      <c r="N82" s="278">
        <f>ROUND($L$82*$K$82,2)</f>
        <v>0</v>
      </c>
      <c r="O82" s="255"/>
      <c r="P82" s="255"/>
      <c r="Q82" s="255"/>
      <c r="R82" s="20"/>
      <c r="S82" s="101"/>
      <c r="T82" s="102" t="s">
        <v>37</v>
      </c>
      <c r="W82" s="103">
        <v>0.01</v>
      </c>
      <c r="X82" s="103">
        <f>$W$82*$K$82</f>
        <v>0.02</v>
      </c>
      <c r="Y82" s="103">
        <v>0</v>
      </c>
      <c r="Z82" s="104">
        <f>$Y$82*$K$82</f>
        <v>0</v>
      </c>
      <c r="AQ82" s="71" t="s">
        <v>242</v>
      </c>
      <c r="AS82" s="71" t="s">
        <v>412</v>
      </c>
      <c r="AT82" s="71" t="s">
        <v>76</v>
      </c>
      <c r="AX82" s="71" t="s">
        <v>120</v>
      </c>
      <c r="BD82" s="105">
        <f>IF($T$82="základní",$N$82,0)</f>
        <v>0</v>
      </c>
      <c r="BE82" s="105">
        <f>IF($T$82="snížená",$N$82,0)</f>
        <v>0</v>
      </c>
      <c r="BF82" s="105">
        <f>IF($T$82="zákl. přenesená",$N$82,0)</f>
        <v>0</v>
      </c>
      <c r="BG82" s="105">
        <f>IF($T$82="sníž. přenesená",$N$82,0)</f>
        <v>0</v>
      </c>
      <c r="BH82" s="105">
        <f>IF($T$82="nulová",$N$82,0)</f>
        <v>0</v>
      </c>
      <c r="BI82" s="71" t="s">
        <v>17</v>
      </c>
      <c r="BJ82" s="105">
        <f>ROUND($L$82*$K$82,2)</f>
        <v>0</v>
      </c>
      <c r="BK82" s="71" t="s">
        <v>225</v>
      </c>
      <c r="BL82" s="71" t="s">
        <v>647</v>
      </c>
    </row>
    <row r="83" spans="2:64" s="6" customFormat="1" ht="15.75" customHeight="1">
      <c r="B83" s="20"/>
      <c r="C83" s="137" t="s">
        <v>648</v>
      </c>
      <c r="D83" s="137" t="s">
        <v>412</v>
      </c>
      <c r="E83" s="136" t="s">
        <v>649</v>
      </c>
      <c r="F83" s="279" t="s">
        <v>650</v>
      </c>
      <c r="G83" s="280"/>
      <c r="H83" s="280"/>
      <c r="I83" s="280"/>
      <c r="J83" s="137" t="s">
        <v>228</v>
      </c>
      <c r="K83" s="138">
        <v>2</v>
      </c>
      <c r="L83" s="281"/>
      <c r="M83" s="280"/>
      <c r="N83" s="278">
        <f>ROUND($L$83*$K$83,2)</f>
        <v>0</v>
      </c>
      <c r="O83" s="255"/>
      <c r="P83" s="255"/>
      <c r="Q83" s="255"/>
      <c r="R83" s="20"/>
      <c r="S83" s="101"/>
      <c r="T83" s="102" t="s">
        <v>37</v>
      </c>
      <c r="W83" s="103">
        <v>0.01</v>
      </c>
      <c r="X83" s="103">
        <f>$W$83*$K$83</f>
        <v>0.02</v>
      </c>
      <c r="Y83" s="103">
        <v>0</v>
      </c>
      <c r="Z83" s="104">
        <f>$Y$83*$K$83</f>
        <v>0</v>
      </c>
      <c r="AQ83" s="71" t="s">
        <v>242</v>
      </c>
      <c r="AS83" s="71" t="s">
        <v>412</v>
      </c>
      <c r="AT83" s="71" t="s">
        <v>76</v>
      </c>
      <c r="AX83" s="71" t="s">
        <v>120</v>
      </c>
      <c r="BD83" s="105">
        <f>IF($T$83="základní",$N$83,0)</f>
        <v>0</v>
      </c>
      <c r="BE83" s="105">
        <f>IF($T$83="snížená",$N$83,0)</f>
        <v>0</v>
      </c>
      <c r="BF83" s="105">
        <f>IF($T$83="zákl. přenesená",$N$83,0)</f>
        <v>0</v>
      </c>
      <c r="BG83" s="105">
        <f>IF($T$83="sníž. přenesená",$N$83,0)</f>
        <v>0</v>
      </c>
      <c r="BH83" s="105">
        <f>IF($T$83="nulová",$N$83,0)</f>
        <v>0</v>
      </c>
      <c r="BI83" s="71" t="s">
        <v>17</v>
      </c>
      <c r="BJ83" s="105">
        <f>ROUND($L$83*$K$83,2)</f>
        <v>0</v>
      </c>
      <c r="BK83" s="71" t="s">
        <v>225</v>
      </c>
      <c r="BL83" s="71" t="s">
        <v>651</v>
      </c>
    </row>
    <row r="84" spans="2:64" s="6" customFormat="1" ht="15.75" customHeight="1">
      <c r="B84" s="20"/>
      <c r="C84" s="137" t="s">
        <v>652</v>
      </c>
      <c r="D84" s="137" t="s">
        <v>412</v>
      </c>
      <c r="E84" s="136" t="s">
        <v>653</v>
      </c>
      <c r="F84" s="279" t="s">
        <v>654</v>
      </c>
      <c r="G84" s="280"/>
      <c r="H84" s="280"/>
      <c r="I84" s="280"/>
      <c r="J84" s="137" t="s">
        <v>228</v>
      </c>
      <c r="K84" s="138">
        <v>2</v>
      </c>
      <c r="L84" s="281"/>
      <c r="M84" s="280"/>
      <c r="N84" s="278">
        <f>ROUND($L$84*$K$84,2)</f>
        <v>0</v>
      </c>
      <c r="O84" s="255"/>
      <c r="P84" s="255"/>
      <c r="Q84" s="255"/>
      <c r="R84" s="20"/>
      <c r="S84" s="101"/>
      <c r="T84" s="102" t="s">
        <v>37</v>
      </c>
      <c r="W84" s="103">
        <v>0.01</v>
      </c>
      <c r="X84" s="103">
        <f>$W$84*$K$84</f>
        <v>0.02</v>
      </c>
      <c r="Y84" s="103">
        <v>0</v>
      </c>
      <c r="Z84" s="104">
        <f>$Y$84*$K$84</f>
        <v>0</v>
      </c>
      <c r="AQ84" s="71" t="s">
        <v>242</v>
      </c>
      <c r="AS84" s="71" t="s">
        <v>412</v>
      </c>
      <c r="AT84" s="71" t="s">
        <v>76</v>
      </c>
      <c r="AX84" s="71" t="s">
        <v>120</v>
      </c>
      <c r="BD84" s="105">
        <f>IF($T$84="základní",$N$84,0)</f>
        <v>0</v>
      </c>
      <c r="BE84" s="105">
        <f>IF($T$84="snížená",$N$84,0)</f>
        <v>0</v>
      </c>
      <c r="BF84" s="105">
        <f>IF($T$84="zákl. přenesená",$N$84,0)</f>
        <v>0</v>
      </c>
      <c r="BG84" s="105">
        <f>IF($T$84="sníž. přenesená",$N$84,0)</f>
        <v>0</v>
      </c>
      <c r="BH84" s="105">
        <f>IF($T$84="nulová",$N$84,0)</f>
        <v>0</v>
      </c>
      <c r="BI84" s="71" t="s">
        <v>17</v>
      </c>
      <c r="BJ84" s="105">
        <f>ROUND($L$84*$K$84,2)</f>
        <v>0</v>
      </c>
      <c r="BK84" s="71" t="s">
        <v>225</v>
      </c>
      <c r="BL84" s="71" t="s">
        <v>655</v>
      </c>
    </row>
    <row r="85" spans="2:64" s="6" customFormat="1" ht="15.75" customHeight="1">
      <c r="B85" s="20"/>
      <c r="C85" s="137" t="s">
        <v>656</v>
      </c>
      <c r="D85" s="137" t="s">
        <v>412</v>
      </c>
      <c r="E85" s="136" t="s">
        <v>657</v>
      </c>
      <c r="F85" s="279" t="s">
        <v>658</v>
      </c>
      <c r="G85" s="280"/>
      <c r="H85" s="280"/>
      <c r="I85" s="280"/>
      <c r="J85" s="137" t="s">
        <v>228</v>
      </c>
      <c r="K85" s="138">
        <v>3</v>
      </c>
      <c r="L85" s="281"/>
      <c r="M85" s="280"/>
      <c r="N85" s="278">
        <f>ROUND($L$85*$K$85,2)</f>
        <v>0</v>
      </c>
      <c r="O85" s="255"/>
      <c r="P85" s="255"/>
      <c r="Q85" s="255"/>
      <c r="R85" s="20"/>
      <c r="S85" s="101"/>
      <c r="T85" s="102" t="s">
        <v>37</v>
      </c>
      <c r="W85" s="103">
        <v>0.01</v>
      </c>
      <c r="X85" s="103">
        <f>$W$85*$K$85</f>
        <v>0.03</v>
      </c>
      <c r="Y85" s="103">
        <v>0</v>
      </c>
      <c r="Z85" s="104">
        <f>$Y$85*$K$85</f>
        <v>0</v>
      </c>
      <c r="AQ85" s="71" t="s">
        <v>242</v>
      </c>
      <c r="AS85" s="71" t="s">
        <v>412</v>
      </c>
      <c r="AT85" s="71" t="s">
        <v>76</v>
      </c>
      <c r="AX85" s="71" t="s">
        <v>120</v>
      </c>
      <c r="BD85" s="105">
        <f>IF($T$85="základní",$N$85,0)</f>
        <v>0</v>
      </c>
      <c r="BE85" s="105">
        <f>IF($T$85="snížená",$N$85,0)</f>
        <v>0</v>
      </c>
      <c r="BF85" s="105">
        <f>IF($T$85="zákl. přenesená",$N$85,0)</f>
        <v>0</v>
      </c>
      <c r="BG85" s="105">
        <f>IF($T$85="sníž. přenesená",$N$85,0)</f>
        <v>0</v>
      </c>
      <c r="BH85" s="105">
        <f>IF($T$85="nulová",$N$85,0)</f>
        <v>0</v>
      </c>
      <c r="BI85" s="71" t="s">
        <v>17</v>
      </c>
      <c r="BJ85" s="105">
        <f>ROUND($L$85*$K$85,2)</f>
        <v>0</v>
      </c>
      <c r="BK85" s="71" t="s">
        <v>225</v>
      </c>
      <c r="BL85" s="71" t="s">
        <v>659</v>
      </c>
    </row>
    <row r="86" spans="2:64" s="6" customFormat="1" ht="15.75" customHeight="1">
      <c r="B86" s="20"/>
      <c r="C86" s="137" t="s">
        <v>660</v>
      </c>
      <c r="D86" s="137" t="s">
        <v>412</v>
      </c>
      <c r="E86" s="136" t="s">
        <v>661</v>
      </c>
      <c r="F86" s="279" t="s">
        <v>662</v>
      </c>
      <c r="G86" s="280"/>
      <c r="H86" s="280"/>
      <c r="I86" s="280"/>
      <c r="J86" s="137" t="s">
        <v>228</v>
      </c>
      <c r="K86" s="138">
        <v>2</v>
      </c>
      <c r="L86" s="281"/>
      <c r="M86" s="280"/>
      <c r="N86" s="278">
        <f>ROUND($L$86*$K$86,2)</f>
        <v>0</v>
      </c>
      <c r="O86" s="255"/>
      <c r="P86" s="255"/>
      <c r="Q86" s="255"/>
      <c r="R86" s="20"/>
      <c r="S86" s="101"/>
      <c r="T86" s="102" t="s">
        <v>37</v>
      </c>
      <c r="W86" s="103">
        <v>0.01</v>
      </c>
      <c r="X86" s="103">
        <f>$W$86*$K$86</f>
        <v>0.02</v>
      </c>
      <c r="Y86" s="103">
        <v>0</v>
      </c>
      <c r="Z86" s="104">
        <f>$Y$86*$K$86</f>
        <v>0</v>
      </c>
      <c r="AQ86" s="71" t="s">
        <v>242</v>
      </c>
      <c r="AS86" s="71" t="s">
        <v>412</v>
      </c>
      <c r="AT86" s="71" t="s">
        <v>76</v>
      </c>
      <c r="AX86" s="71" t="s">
        <v>120</v>
      </c>
      <c r="BD86" s="105">
        <f>IF($T$86="základní",$N$86,0)</f>
        <v>0</v>
      </c>
      <c r="BE86" s="105">
        <f>IF($T$86="snížená",$N$86,0)</f>
        <v>0</v>
      </c>
      <c r="BF86" s="105">
        <f>IF($T$86="zákl. přenesená",$N$86,0)</f>
        <v>0</v>
      </c>
      <c r="BG86" s="105">
        <f>IF($T$86="sníž. přenesená",$N$86,0)</f>
        <v>0</v>
      </c>
      <c r="BH86" s="105">
        <f>IF($T$86="nulová",$N$86,0)</f>
        <v>0</v>
      </c>
      <c r="BI86" s="71" t="s">
        <v>17</v>
      </c>
      <c r="BJ86" s="105">
        <f>ROUND($L$86*$K$86,2)</f>
        <v>0</v>
      </c>
      <c r="BK86" s="71" t="s">
        <v>225</v>
      </c>
      <c r="BL86" s="71" t="s">
        <v>663</v>
      </c>
    </row>
    <row r="87" spans="2:64" s="6" customFormat="1" ht="15.75" customHeight="1">
      <c r="B87" s="20"/>
      <c r="C87" s="137" t="s">
        <v>664</v>
      </c>
      <c r="D87" s="137" t="s">
        <v>412</v>
      </c>
      <c r="E87" s="136" t="s">
        <v>665</v>
      </c>
      <c r="F87" s="279" t="s">
        <v>666</v>
      </c>
      <c r="G87" s="280"/>
      <c r="H87" s="280"/>
      <c r="I87" s="280"/>
      <c r="J87" s="137" t="s">
        <v>228</v>
      </c>
      <c r="K87" s="138">
        <v>1</v>
      </c>
      <c r="L87" s="281"/>
      <c r="M87" s="280"/>
      <c r="N87" s="278">
        <f>ROUND($L$87*$K$87,2)</f>
        <v>0</v>
      </c>
      <c r="O87" s="255"/>
      <c r="P87" s="255"/>
      <c r="Q87" s="255"/>
      <c r="R87" s="20"/>
      <c r="S87" s="101"/>
      <c r="T87" s="102" t="s">
        <v>37</v>
      </c>
      <c r="W87" s="103">
        <v>0.01</v>
      </c>
      <c r="X87" s="103">
        <f>$W$87*$K$87</f>
        <v>0.01</v>
      </c>
      <c r="Y87" s="103">
        <v>0</v>
      </c>
      <c r="Z87" s="104">
        <f>$Y$87*$K$87</f>
        <v>0</v>
      </c>
      <c r="AQ87" s="71" t="s">
        <v>242</v>
      </c>
      <c r="AS87" s="71" t="s">
        <v>412</v>
      </c>
      <c r="AT87" s="71" t="s">
        <v>76</v>
      </c>
      <c r="AX87" s="71" t="s">
        <v>120</v>
      </c>
      <c r="BD87" s="105">
        <f>IF($T$87="základní",$N$87,0)</f>
        <v>0</v>
      </c>
      <c r="BE87" s="105">
        <f>IF($T$87="snížená",$N$87,0)</f>
        <v>0</v>
      </c>
      <c r="BF87" s="105">
        <f>IF($T$87="zákl. přenesená",$N$87,0)</f>
        <v>0</v>
      </c>
      <c r="BG87" s="105">
        <f>IF($T$87="sníž. přenesená",$N$87,0)</f>
        <v>0</v>
      </c>
      <c r="BH87" s="105">
        <f>IF($T$87="nulová",$N$87,0)</f>
        <v>0</v>
      </c>
      <c r="BI87" s="71" t="s">
        <v>17</v>
      </c>
      <c r="BJ87" s="105">
        <f>ROUND($L$87*$K$87,2)</f>
        <v>0</v>
      </c>
      <c r="BK87" s="71" t="s">
        <v>225</v>
      </c>
      <c r="BL87" s="71" t="s">
        <v>667</v>
      </c>
    </row>
    <row r="88" spans="2:64" s="6" customFormat="1" ht="27" customHeight="1">
      <c r="B88" s="20"/>
      <c r="C88" s="99" t="s">
        <v>668</v>
      </c>
      <c r="D88" s="99" t="s">
        <v>121</v>
      </c>
      <c r="E88" s="98" t="s">
        <v>669</v>
      </c>
      <c r="F88" s="254" t="s">
        <v>670</v>
      </c>
      <c r="G88" s="255"/>
      <c r="H88" s="255"/>
      <c r="I88" s="255"/>
      <c r="J88" s="99" t="s">
        <v>228</v>
      </c>
      <c r="K88" s="100">
        <v>5</v>
      </c>
      <c r="L88" s="256"/>
      <c r="M88" s="255"/>
      <c r="N88" s="257">
        <f>ROUND($L$88*$K$88,2)</f>
        <v>0</v>
      </c>
      <c r="O88" s="255"/>
      <c r="P88" s="255"/>
      <c r="Q88" s="255"/>
      <c r="R88" s="20"/>
      <c r="S88" s="101"/>
      <c r="T88" s="102" t="s">
        <v>37</v>
      </c>
      <c r="W88" s="103">
        <v>0</v>
      </c>
      <c r="X88" s="103">
        <f>$W$88*$K$88</f>
        <v>0</v>
      </c>
      <c r="Y88" s="103">
        <v>0</v>
      </c>
      <c r="Z88" s="104">
        <f>$Y$88*$K$88</f>
        <v>0</v>
      </c>
      <c r="AQ88" s="71" t="s">
        <v>225</v>
      </c>
      <c r="AS88" s="71" t="s">
        <v>121</v>
      </c>
      <c r="AT88" s="71" t="s">
        <v>76</v>
      </c>
      <c r="AX88" s="71" t="s">
        <v>120</v>
      </c>
      <c r="BD88" s="105">
        <f>IF($T$88="základní",$N$88,0)</f>
        <v>0</v>
      </c>
      <c r="BE88" s="105">
        <f>IF($T$88="snížená",$N$88,0)</f>
        <v>0</v>
      </c>
      <c r="BF88" s="105">
        <f>IF($T$88="zákl. přenesená",$N$88,0)</f>
        <v>0</v>
      </c>
      <c r="BG88" s="105">
        <f>IF($T$88="sníž. přenesená",$N$88,0)</f>
        <v>0</v>
      </c>
      <c r="BH88" s="105">
        <f>IF($T$88="nulová",$N$88,0)</f>
        <v>0</v>
      </c>
      <c r="BI88" s="71" t="s">
        <v>17</v>
      </c>
      <c r="BJ88" s="105">
        <f>ROUND($L$88*$K$88,2)</f>
        <v>0</v>
      </c>
      <c r="BK88" s="71" t="s">
        <v>225</v>
      </c>
      <c r="BL88" s="71" t="s">
        <v>671</v>
      </c>
    </row>
    <row r="89" spans="2:64" s="6" customFormat="1" ht="15.75" customHeight="1">
      <c r="B89" s="20"/>
      <c r="C89" s="137" t="s">
        <v>672</v>
      </c>
      <c r="D89" s="137" t="s">
        <v>412</v>
      </c>
      <c r="E89" s="136" t="s">
        <v>673</v>
      </c>
      <c r="F89" s="279" t="s">
        <v>674</v>
      </c>
      <c r="G89" s="280"/>
      <c r="H89" s="280"/>
      <c r="I89" s="280"/>
      <c r="J89" s="137" t="s">
        <v>228</v>
      </c>
      <c r="K89" s="138">
        <v>5</v>
      </c>
      <c r="L89" s="281"/>
      <c r="M89" s="280"/>
      <c r="N89" s="278">
        <f>ROUND($L$89*$K$89,2)</f>
        <v>0</v>
      </c>
      <c r="O89" s="255"/>
      <c r="P89" s="255"/>
      <c r="Q89" s="255"/>
      <c r="R89" s="20"/>
      <c r="S89" s="101"/>
      <c r="T89" s="102" t="s">
        <v>37</v>
      </c>
      <c r="W89" s="103">
        <v>1E-05</v>
      </c>
      <c r="X89" s="103">
        <f>$W$89*$K$89</f>
        <v>5E-05</v>
      </c>
      <c r="Y89" s="103">
        <v>0</v>
      </c>
      <c r="Z89" s="104">
        <f>$Y$89*$K$89</f>
        <v>0</v>
      </c>
      <c r="AQ89" s="71" t="s">
        <v>242</v>
      </c>
      <c r="AS89" s="71" t="s">
        <v>412</v>
      </c>
      <c r="AT89" s="71" t="s">
        <v>76</v>
      </c>
      <c r="AX89" s="71" t="s">
        <v>120</v>
      </c>
      <c r="BD89" s="105">
        <f>IF($T$89="základní",$N$89,0)</f>
        <v>0</v>
      </c>
      <c r="BE89" s="105">
        <f>IF($T$89="snížená",$N$89,0)</f>
        <v>0</v>
      </c>
      <c r="BF89" s="105">
        <f>IF($T$89="zákl. přenesená",$N$89,0)</f>
        <v>0</v>
      </c>
      <c r="BG89" s="105">
        <f>IF($T$89="sníž. přenesená",$N$89,0)</f>
        <v>0</v>
      </c>
      <c r="BH89" s="105">
        <f>IF($T$89="nulová",$N$89,0)</f>
        <v>0</v>
      </c>
      <c r="BI89" s="71" t="s">
        <v>17</v>
      </c>
      <c r="BJ89" s="105">
        <f>ROUND($L$89*$K$89,2)</f>
        <v>0</v>
      </c>
      <c r="BK89" s="71" t="s">
        <v>225</v>
      </c>
      <c r="BL89" s="71" t="s">
        <v>675</v>
      </c>
    </row>
    <row r="90" spans="2:64" s="6" customFormat="1" ht="27" customHeight="1">
      <c r="B90" s="20"/>
      <c r="C90" s="99" t="s">
        <v>676</v>
      </c>
      <c r="D90" s="99" t="s">
        <v>121</v>
      </c>
      <c r="E90" s="98" t="s">
        <v>677</v>
      </c>
      <c r="F90" s="254" t="s">
        <v>678</v>
      </c>
      <c r="G90" s="255"/>
      <c r="H90" s="255"/>
      <c r="I90" s="255"/>
      <c r="J90" s="99" t="s">
        <v>228</v>
      </c>
      <c r="K90" s="100">
        <v>10</v>
      </c>
      <c r="L90" s="256"/>
      <c r="M90" s="255"/>
      <c r="N90" s="257">
        <f>ROUND($L$90*$K$90,2)</f>
        <v>0</v>
      </c>
      <c r="O90" s="255"/>
      <c r="P90" s="255"/>
      <c r="Q90" s="255"/>
      <c r="R90" s="20"/>
      <c r="S90" s="101"/>
      <c r="T90" s="102" t="s">
        <v>37</v>
      </c>
      <c r="W90" s="103">
        <v>0</v>
      </c>
      <c r="X90" s="103">
        <f>$W$90*$K$90</f>
        <v>0</v>
      </c>
      <c r="Y90" s="103">
        <v>0</v>
      </c>
      <c r="Z90" s="104">
        <f>$Y$90*$K$90</f>
        <v>0</v>
      </c>
      <c r="AQ90" s="71" t="s">
        <v>225</v>
      </c>
      <c r="AS90" s="71" t="s">
        <v>121</v>
      </c>
      <c r="AT90" s="71" t="s">
        <v>76</v>
      </c>
      <c r="AX90" s="71" t="s">
        <v>120</v>
      </c>
      <c r="BD90" s="105">
        <f>IF($T$90="základní",$N$90,0)</f>
        <v>0</v>
      </c>
      <c r="BE90" s="105">
        <f>IF($T$90="snížená",$N$90,0)</f>
        <v>0</v>
      </c>
      <c r="BF90" s="105">
        <f>IF($T$90="zákl. přenesená",$N$90,0)</f>
        <v>0</v>
      </c>
      <c r="BG90" s="105">
        <f>IF($T$90="sníž. přenesená",$N$90,0)</f>
        <v>0</v>
      </c>
      <c r="BH90" s="105">
        <f>IF($T$90="nulová",$N$90,0)</f>
        <v>0</v>
      </c>
      <c r="BI90" s="71" t="s">
        <v>17</v>
      </c>
      <c r="BJ90" s="105">
        <f>ROUND($L$90*$K$90,2)</f>
        <v>0</v>
      </c>
      <c r="BK90" s="71" t="s">
        <v>225</v>
      </c>
      <c r="BL90" s="71" t="s">
        <v>679</v>
      </c>
    </row>
    <row r="91" spans="2:64" s="6" customFormat="1" ht="15.75" customHeight="1">
      <c r="B91" s="20"/>
      <c r="C91" s="137" t="s">
        <v>680</v>
      </c>
      <c r="D91" s="137" t="s">
        <v>412</v>
      </c>
      <c r="E91" s="136" t="s">
        <v>681</v>
      </c>
      <c r="F91" s="279" t="s">
        <v>682</v>
      </c>
      <c r="G91" s="280"/>
      <c r="H91" s="280"/>
      <c r="I91" s="280"/>
      <c r="J91" s="137" t="s">
        <v>228</v>
      </c>
      <c r="K91" s="138">
        <v>10</v>
      </c>
      <c r="L91" s="281"/>
      <c r="M91" s="280"/>
      <c r="N91" s="278">
        <f>ROUND($L$91*$K$91,2)</f>
        <v>0</v>
      </c>
      <c r="O91" s="255"/>
      <c r="P91" s="255"/>
      <c r="Q91" s="255"/>
      <c r="R91" s="20"/>
      <c r="S91" s="101"/>
      <c r="T91" s="102" t="s">
        <v>37</v>
      </c>
      <c r="W91" s="103">
        <v>1E-05</v>
      </c>
      <c r="X91" s="103">
        <f>$W$91*$K$91</f>
        <v>0.0001</v>
      </c>
      <c r="Y91" s="103">
        <v>0</v>
      </c>
      <c r="Z91" s="104">
        <f>$Y$91*$K$91</f>
        <v>0</v>
      </c>
      <c r="AQ91" s="71" t="s">
        <v>242</v>
      </c>
      <c r="AS91" s="71" t="s">
        <v>412</v>
      </c>
      <c r="AT91" s="71" t="s">
        <v>76</v>
      </c>
      <c r="AX91" s="71" t="s">
        <v>120</v>
      </c>
      <c r="BD91" s="105">
        <f>IF($T$91="základní",$N$91,0)</f>
        <v>0</v>
      </c>
      <c r="BE91" s="105">
        <f>IF($T$91="snížená",$N$91,0)</f>
        <v>0</v>
      </c>
      <c r="BF91" s="105">
        <f>IF($T$91="zákl. přenesená",$N$91,0)</f>
        <v>0</v>
      </c>
      <c r="BG91" s="105">
        <f>IF($T$91="sníž. přenesená",$N$91,0)</f>
        <v>0</v>
      </c>
      <c r="BH91" s="105">
        <f>IF($T$91="nulová",$N$91,0)</f>
        <v>0</v>
      </c>
      <c r="BI91" s="71" t="s">
        <v>17</v>
      </c>
      <c r="BJ91" s="105">
        <f>ROUND($L$91*$K$91,2)</f>
        <v>0</v>
      </c>
      <c r="BK91" s="71" t="s">
        <v>225</v>
      </c>
      <c r="BL91" s="71" t="s">
        <v>683</v>
      </c>
    </row>
    <row r="92" spans="2:64" s="6" customFormat="1" ht="27" customHeight="1">
      <c r="B92" s="20"/>
      <c r="C92" s="99" t="s">
        <v>684</v>
      </c>
      <c r="D92" s="99" t="s">
        <v>121</v>
      </c>
      <c r="E92" s="98" t="s">
        <v>685</v>
      </c>
      <c r="F92" s="254" t="s">
        <v>686</v>
      </c>
      <c r="G92" s="255"/>
      <c r="H92" s="255"/>
      <c r="I92" s="255"/>
      <c r="J92" s="99" t="s">
        <v>228</v>
      </c>
      <c r="K92" s="100">
        <v>60</v>
      </c>
      <c r="L92" s="256"/>
      <c r="M92" s="255"/>
      <c r="N92" s="257">
        <f>ROUND($L$92*$K$92,2)</f>
        <v>0</v>
      </c>
      <c r="O92" s="255"/>
      <c r="P92" s="255"/>
      <c r="Q92" s="255"/>
      <c r="R92" s="20"/>
      <c r="S92" s="101"/>
      <c r="T92" s="102" t="s">
        <v>37</v>
      </c>
      <c r="W92" s="103">
        <v>0</v>
      </c>
      <c r="X92" s="103">
        <f>$W$92*$K$92</f>
        <v>0</v>
      </c>
      <c r="Y92" s="103">
        <v>0</v>
      </c>
      <c r="Z92" s="104">
        <f>$Y$92*$K$92</f>
        <v>0</v>
      </c>
      <c r="AQ92" s="71" t="s">
        <v>225</v>
      </c>
      <c r="AS92" s="71" t="s">
        <v>121</v>
      </c>
      <c r="AT92" s="71" t="s">
        <v>76</v>
      </c>
      <c r="AX92" s="71" t="s">
        <v>120</v>
      </c>
      <c r="BD92" s="105">
        <f>IF($T$92="základní",$N$92,0)</f>
        <v>0</v>
      </c>
      <c r="BE92" s="105">
        <f>IF($T$92="snížená",$N$92,0)</f>
        <v>0</v>
      </c>
      <c r="BF92" s="105">
        <f>IF($T$92="zákl. přenesená",$N$92,0)</f>
        <v>0</v>
      </c>
      <c r="BG92" s="105">
        <f>IF($T$92="sníž. přenesená",$N$92,0)</f>
        <v>0</v>
      </c>
      <c r="BH92" s="105">
        <f>IF($T$92="nulová",$N$92,0)</f>
        <v>0</v>
      </c>
      <c r="BI92" s="71" t="s">
        <v>17</v>
      </c>
      <c r="BJ92" s="105">
        <f>ROUND($L$92*$K$92,2)</f>
        <v>0</v>
      </c>
      <c r="BK92" s="71" t="s">
        <v>225</v>
      </c>
      <c r="BL92" s="71" t="s">
        <v>687</v>
      </c>
    </row>
    <row r="93" spans="2:64" s="6" customFormat="1" ht="15.75" customHeight="1">
      <c r="B93" s="20"/>
      <c r="C93" s="137" t="s">
        <v>688</v>
      </c>
      <c r="D93" s="137" t="s">
        <v>412</v>
      </c>
      <c r="E93" s="136" t="s">
        <v>689</v>
      </c>
      <c r="F93" s="279" t="s">
        <v>690</v>
      </c>
      <c r="G93" s="280"/>
      <c r="H93" s="280"/>
      <c r="I93" s="280"/>
      <c r="J93" s="137" t="s">
        <v>228</v>
      </c>
      <c r="K93" s="138">
        <v>60</v>
      </c>
      <c r="L93" s="281"/>
      <c r="M93" s="280"/>
      <c r="N93" s="278">
        <f>ROUND($L$93*$K$93,2)</f>
        <v>0</v>
      </c>
      <c r="O93" s="255"/>
      <c r="P93" s="255"/>
      <c r="Q93" s="255"/>
      <c r="R93" s="20"/>
      <c r="S93" s="101"/>
      <c r="T93" s="102" t="s">
        <v>37</v>
      </c>
      <c r="W93" s="103">
        <v>1E-05</v>
      </c>
      <c r="X93" s="103">
        <f>$W$93*$K$93</f>
        <v>0.0006000000000000001</v>
      </c>
      <c r="Y93" s="103">
        <v>0</v>
      </c>
      <c r="Z93" s="104">
        <f>$Y$93*$K$93</f>
        <v>0</v>
      </c>
      <c r="AQ93" s="71" t="s">
        <v>242</v>
      </c>
      <c r="AS93" s="71" t="s">
        <v>412</v>
      </c>
      <c r="AT93" s="71" t="s">
        <v>76</v>
      </c>
      <c r="AX93" s="71" t="s">
        <v>120</v>
      </c>
      <c r="BD93" s="105">
        <f>IF($T$93="základní",$N$93,0)</f>
        <v>0</v>
      </c>
      <c r="BE93" s="105">
        <f>IF($T$93="snížená",$N$93,0)</f>
        <v>0</v>
      </c>
      <c r="BF93" s="105">
        <f>IF($T$93="zákl. přenesená",$N$93,0)</f>
        <v>0</v>
      </c>
      <c r="BG93" s="105">
        <f>IF($T$93="sníž. přenesená",$N$93,0)</f>
        <v>0</v>
      </c>
      <c r="BH93" s="105">
        <f>IF($T$93="nulová",$N$93,0)</f>
        <v>0</v>
      </c>
      <c r="BI93" s="71" t="s">
        <v>17</v>
      </c>
      <c r="BJ93" s="105">
        <f>ROUND($L$93*$K$93,2)</f>
        <v>0</v>
      </c>
      <c r="BK93" s="71" t="s">
        <v>225</v>
      </c>
      <c r="BL93" s="71" t="s">
        <v>691</v>
      </c>
    </row>
    <row r="94" spans="2:62" s="88" customFormat="1" ht="30.75" customHeight="1">
      <c r="B94" s="89"/>
      <c r="D94" s="96" t="s">
        <v>630</v>
      </c>
      <c r="N94" s="251">
        <f>$BJ$94</f>
        <v>0</v>
      </c>
      <c r="O94" s="252"/>
      <c r="P94" s="252"/>
      <c r="Q94" s="252"/>
      <c r="R94" s="89"/>
      <c r="S94" s="92"/>
      <c r="V94" s="93">
        <f>SUM($V$95:$V$108)</f>
        <v>0</v>
      </c>
      <c r="X94" s="93">
        <f>SUM($X$95:$X$108)</f>
        <v>0.008258</v>
      </c>
      <c r="Z94" s="94">
        <f>SUM($Z$95:$Z$108)</f>
        <v>0</v>
      </c>
      <c r="AQ94" s="91" t="s">
        <v>76</v>
      </c>
      <c r="AS94" s="91" t="s">
        <v>66</v>
      </c>
      <c r="AT94" s="91" t="s">
        <v>17</v>
      </c>
      <c r="AX94" s="91" t="s">
        <v>120</v>
      </c>
      <c r="BJ94" s="95">
        <f>SUM($BJ$95:$BJ$108)</f>
        <v>0</v>
      </c>
    </row>
    <row r="95" spans="2:64" s="6" customFormat="1" ht="27" customHeight="1">
      <c r="B95" s="20"/>
      <c r="C95" s="99" t="s">
        <v>246</v>
      </c>
      <c r="D95" s="99" t="s">
        <v>121</v>
      </c>
      <c r="E95" s="98" t="s">
        <v>692</v>
      </c>
      <c r="F95" s="254" t="s">
        <v>693</v>
      </c>
      <c r="G95" s="255"/>
      <c r="H95" s="255"/>
      <c r="I95" s="255"/>
      <c r="J95" s="99" t="s">
        <v>145</v>
      </c>
      <c r="K95" s="100">
        <v>200</v>
      </c>
      <c r="L95" s="256"/>
      <c r="M95" s="255"/>
      <c r="N95" s="257">
        <f>ROUND($L$95*$K$95,2)</f>
        <v>0</v>
      </c>
      <c r="O95" s="255"/>
      <c r="P95" s="255"/>
      <c r="Q95" s="255"/>
      <c r="R95" s="20"/>
      <c r="S95" s="101"/>
      <c r="T95" s="102" t="s">
        <v>37</v>
      </c>
      <c r="W95" s="103">
        <v>0</v>
      </c>
      <c r="X95" s="103">
        <f>$W$95*$K$95</f>
        <v>0</v>
      </c>
      <c r="Y95" s="103">
        <v>0</v>
      </c>
      <c r="Z95" s="104">
        <f>$Y$95*$K$95</f>
        <v>0</v>
      </c>
      <c r="AQ95" s="71" t="s">
        <v>225</v>
      </c>
      <c r="AS95" s="71" t="s">
        <v>121</v>
      </c>
      <c r="AT95" s="71" t="s">
        <v>76</v>
      </c>
      <c r="AX95" s="71" t="s">
        <v>120</v>
      </c>
      <c r="BD95" s="105">
        <f>IF($T$95="základní",$N$95,0)</f>
        <v>0</v>
      </c>
      <c r="BE95" s="105">
        <f>IF($T$95="snížená",$N$95,0)</f>
        <v>0</v>
      </c>
      <c r="BF95" s="105">
        <f>IF($T$95="zákl. přenesená",$N$95,0)</f>
        <v>0</v>
      </c>
      <c r="BG95" s="105">
        <f>IF($T$95="sníž. přenesená",$N$95,0)</f>
        <v>0</v>
      </c>
      <c r="BH95" s="105">
        <f>IF($T$95="nulová",$N$95,0)</f>
        <v>0</v>
      </c>
      <c r="BI95" s="71" t="s">
        <v>17</v>
      </c>
      <c r="BJ95" s="105">
        <f>ROUND($L$95*$K$95,2)</f>
        <v>0</v>
      </c>
      <c r="BK95" s="71" t="s">
        <v>225</v>
      </c>
      <c r="BL95" s="71" t="s">
        <v>694</v>
      </c>
    </row>
    <row r="96" spans="2:64" s="6" customFormat="1" ht="15.75" customHeight="1">
      <c r="B96" s="20"/>
      <c r="C96" s="137" t="s">
        <v>250</v>
      </c>
      <c r="D96" s="137" t="s">
        <v>412</v>
      </c>
      <c r="E96" s="136" t="s">
        <v>695</v>
      </c>
      <c r="F96" s="279" t="s">
        <v>696</v>
      </c>
      <c r="G96" s="280"/>
      <c r="H96" s="280"/>
      <c r="I96" s="280"/>
      <c r="J96" s="137" t="s">
        <v>228</v>
      </c>
      <c r="K96" s="138">
        <v>200</v>
      </c>
      <c r="L96" s="281"/>
      <c r="M96" s="280"/>
      <c r="N96" s="278">
        <f>ROUND($L$96*$K$96,2)</f>
        <v>0</v>
      </c>
      <c r="O96" s="255"/>
      <c r="P96" s="255"/>
      <c r="Q96" s="255"/>
      <c r="R96" s="20"/>
      <c r="S96" s="101"/>
      <c r="T96" s="102" t="s">
        <v>37</v>
      </c>
      <c r="W96" s="103">
        <v>1E-05</v>
      </c>
      <c r="X96" s="103">
        <f>$W$96*$K$96</f>
        <v>0.002</v>
      </c>
      <c r="Y96" s="103">
        <v>0</v>
      </c>
      <c r="Z96" s="104">
        <f>$Y$96*$K$96</f>
        <v>0</v>
      </c>
      <c r="AQ96" s="71" t="s">
        <v>242</v>
      </c>
      <c r="AS96" s="71" t="s">
        <v>412</v>
      </c>
      <c r="AT96" s="71" t="s">
        <v>76</v>
      </c>
      <c r="AX96" s="71" t="s">
        <v>120</v>
      </c>
      <c r="BD96" s="105">
        <f>IF($T$96="základní",$N$96,0)</f>
        <v>0</v>
      </c>
      <c r="BE96" s="105">
        <f>IF($T$96="snížená",$N$96,0)</f>
        <v>0</v>
      </c>
      <c r="BF96" s="105">
        <f>IF($T$96="zákl. přenesená",$N$96,0)</f>
        <v>0</v>
      </c>
      <c r="BG96" s="105">
        <f>IF($T$96="sníž. přenesená",$N$96,0)</f>
        <v>0</v>
      </c>
      <c r="BH96" s="105">
        <f>IF($T$96="nulová",$N$96,0)</f>
        <v>0</v>
      </c>
      <c r="BI96" s="71" t="s">
        <v>17</v>
      </c>
      <c r="BJ96" s="105">
        <f>ROUND($L$96*$K$96,2)</f>
        <v>0</v>
      </c>
      <c r="BK96" s="71" t="s">
        <v>225</v>
      </c>
      <c r="BL96" s="71" t="s">
        <v>697</v>
      </c>
    </row>
    <row r="97" spans="2:64" s="6" customFormat="1" ht="27" customHeight="1">
      <c r="B97" s="20"/>
      <c r="C97" s="99" t="s">
        <v>238</v>
      </c>
      <c r="D97" s="99" t="s">
        <v>121</v>
      </c>
      <c r="E97" s="98" t="s">
        <v>698</v>
      </c>
      <c r="F97" s="254" t="s">
        <v>699</v>
      </c>
      <c r="G97" s="255"/>
      <c r="H97" s="255"/>
      <c r="I97" s="255"/>
      <c r="J97" s="99" t="s">
        <v>145</v>
      </c>
      <c r="K97" s="100">
        <v>20</v>
      </c>
      <c r="L97" s="256"/>
      <c r="M97" s="255"/>
      <c r="N97" s="257">
        <f>ROUND($L$97*$K$97,2)</f>
        <v>0</v>
      </c>
      <c r="O97" s="255"/>
      <c r="P97" s="255"/>
      <c r="Q97" s="255"/>
      <c r="R97" s="20"/>
      <c r="S97" s="101"/>
      <c r="T97" s="102" t="s">
        <v>37</v>
      </c>
      <c r="W97" s="103">
        <v>0</v>
      </c>
      <c r="X97" s="103">
        <f>$W$97*$K$97</f>
        <v>0</v>
      </c>
      <c r="Y97" s="103">
        <v>0</v>
      </c>
      <c r="Z97" s="104">
        <f>$Y$97*$K$97</f>
        <v>0</v>
      </c>
      <c r="AQ97" s="71" t="s">
        <v>225</v>
      </c>
      <c r="AS97" s="71" t="s">
        <v>121</v>
      </c>
      <c r="AT97" s="71" t="s">
        <v>76</v>
      </c>
      <c r="AX97" s="71" t="s">
        <v>120</v>
      </c>
      <c r="BD97" s="105">
        <f>IF($T$97="základní",$N$97,0)</f>
        <v>0</v>
      </c>
      <c r="BE97" s="105">
        <f>IF($T$97="snížená",$N$97,0)</f>
        <v>0</v>
      </c>
      <c r="BF97" s="105">
        <f>IF($T$97="zákl. přenesená",$N$97,0)</f>
        <v>0</v>
      </c>
      <c r="BG97" s="105">
        <f>IF($T$97="sníž. přenesená",$N$97,0)</f>
        <v>0</v>
      </c>
      <c r="BH97" s="105">
        <f>IF($T$97="nulová",$N$97,0)</f>
        <v>0</v>
      </c>
      <c r="BI97" s="71" t="s">
        <v>17</v>
      </c>
      <c r="BJ97" s="105">
        <f>ROUND($L$97*$K$97,2)</f>
        <v>0</v>
      </c>
      <c r="BK97" s="71" t="s">
        <v>225</v>
      </c>
      <c r="BL97" s="71" t="s">
        <v>700</v>
      </c>
    </row>
    <row r="98" spans="2:64" s="6" customFormat="1" ht="27" customHeight="1">
      <c r="B98" s="20"/>
      <c r="C98" s="137" t="s">
        <v>242</v>
      </c>
      <c r="D98" s="137" t="s">
        <v>412</v>
      </c>
      <c r="E98" s="136" t="s">
        <v>701</v>
      </c>
      <c r="F98" s="279" t="s">
        <v>702</v>
      </c>
      <c r="G98" s="280"/>
      <c r="H98" s="280"/>
      <c r="I98" s="280"/>
      <c r="J98" s="137" t="s">
        <v>145</v>
      </c>
      <c r="K98" s="138">
        <v>20</v>
      </c>
      <c r="L98" s="281"/>
      <c r="M98" s="280"/>
      <c r="N98" s="278">
        <f>ROUND($L$98*$K$98,2)</f>
        <v>0</v>
      </c>
      <c r="O98" s="255"/>
      <c r="P98" s="255"/>
      <c r="Q98" s="255"/>
      <c r="R98" s="20"/>
      <c r="S98" s="101"/>
      <c r="T98" s="102" t="s">
        <v>37</v>
      </c>
      <c r="W98" s="103">
        <v>0.00026</v>
      </c>
      <c r="X98" s="103">
        <f>$W$98*$K$98</f>
        <v>0.0052</v>
      </c>
      <c r="Y98" s="103">
        <v>0</v>
      </c>
      <c r="Z98" s="104">
        <f>$Y$98*$K$98</f>
        <v>0</v>
      </c>
      <c r="AQ98" s="71" t="s">
        <v>242</v>
      </c>
      <c r="AS98" s="71" t="s">
        <v>412</v>
      </c>
      <c r="AT98" s="71" t="s">
        <v>76</v>
      </c>
      <c r="AX98" s="71" t="s">
        <v>120</v>
      </c>
      <c r="BD98" s="105">
        <f>IF($T$98="základní",$N$98,0)</f>
        <v>0</v>
      </c>
      <c r="BE98" s="105">
        <f>IF($T$98="snížená",$N$98,0)</f>
        <v>0</v>
      </c>
      <c r="BF98" s="105">
        <f>IF($T$98="zákl. přenesená",$N$98,0)</f>
        <v>0</v>
      </c>
      <c r="BG98" s="105">
        <f>IF($T$98="sníž. přenesená",$N$98,0)</f>
        <v>0</v>
      </c>
      <c r="BH98" s="105">
        <f>IF($T$98="nulová",$N$98,0)</f>
        <v>0</v>
      </c>
      <c r="BI98" s="71" t="s">
        <v>17</v>
      </c>
      <c r="BJ98" s="105">
        <f>ROUND($L$98*$K$98,2)</f>
        <v>0</v>
      </c>
      <c r="BK98" s="71" t="s">
        <v>225</v>
      </c>
      <c r="BL98" s="71" t="s">
        <v>703</v>
      </c>
    </row>
    <row r="99" spans="2:46" s="6" customFormat="1" ht="27" customHeight="1">
      <c r="B99" s="20"/>
      <c r="F99" s="277" t="s">
        <v>704</v>
      </c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0"/>
      <c r="S99" s="44"/>
      <c r="Z99" s="45"/>
      <c r="AS99" s="6" t="s">
        <v>271</v>
      </c>
      <c r="AT99" s="6" t="s">
        <v>76</v>
      </c>
    </row>
    <row r="100" spans="2:64" s="6" customFormat="1" ht="27" customHeight="1">
      <c r="B100" s="20"/>
      <c r="C100" s="97" t="s">
        <v>705</v>
      </c>
      <c r="D100" s="97" t="s">
        <v>121</v>
      </c>
      <c r="E100" s="98" t="s">
        <v>706</v>
      </c>
      <c r="F100" s="254" t="s">
        <v>707</v>
      </c>
      <c r="G100" s="255"/>
      <c r="H100" s="255"/>
      <c r="I100" s="255"/>
      <c r="J100" s="99" t="s">
        <v>228</v>
      </c>
      <c r="K100" s="100">
        <v>3</v>
      </c>
      <c r="L100" s="256"/>
      <c r="M100" s="255"/>
      <c r="N100" s="257">
        <f>ROUND($L$100*$K$100,2)</f>
        <v>0</v>
      </c>
      <c r="O100" s="255"/>
      <c r="P100" s="255"/>
      <c r="Q100" s="255"/>
      <c r="R100" s="20"/>
      <c r="S100" s="101"/>
      <c r="T100" s="102" t="s">
        <v>37</v>
      </c>
      <c r="W100" s="103">
        <v>0</v>
      </c>
      <c r="X100" s="103">
        <f>$W$100*$K$100</f>
        <v>0</v>
      </c>
      <c r="Y100" s="103">
        <v>0</v>
      </c>
      <c r="Z100" s="104">
        <f>$Y$100*$K$100</f>
        <v>0</v>
      </c>
      <c r="AQ100" s="71" t="s">
        <v>225</v>
      </c>
      <c r="AS100" s="71" t="s">
        <v>121</v>
      </c>
      <c r="AT100" s="71" t="s">
        <v>76</v>
      </c>
      <c r="AX100" s="6" t="s">
        <v>120</v>
      </c>
      <c r="BD100" s="105">
        <f>IF($T$100="základní",$N$100,0)</f>
        <v>0</v>
      </c>
      <c r="BE100" s="105">
        <f>IF($T$100="snížená",$N$100,0)</f>
        <v>0</v>
      </c>
      <c r="BF100" s="105">
        <f>IF($T$100="zákl. přenesená",$N$100,0)</f>
        <v>0</v>
      </c>
      <c r="BG100" s="105">
        <f>IF($T$100="sníž. přenesená",$N$100,0)</f>
        <v>0</v>
      </c>
      <c r="BH100" s="105">
        <f>IF($T$100="nulová",$N$100,0)</f>
        <v>0</v>
      </c>
      <c r="BI100" s="71" t="s">
        <v>17</v>
      </c>
      <c r="BJ100" s="105">
        <f>ROUND($L$100*$K$100,2)</f>
        <v>0</v>
      </c>
      <c r="BK100" s="71" t="s">
        <v>225</v>
      </c>
      <c r="BL100" s="71" t="s">
        <v>708</v>
      </c>
    </row>
    <row r="101" spans="2:64" s="6" customFormat="1" ht="15.75" customHeight="1">
      <c r="B101" s="20"/>
      <c r="C101" s="137" t="s">
        <v>709</v>
      </c>
      <c r="D101" s="137" t="s">
        <v>412</v>
      </c>
      <c r="E101" s="136" t="s">
        <v>710</v>
      </c>
      <c r="F101" s="279" t="s">
        <v>711</v>
      </c>
      <c r="G101" s="280"/>
      <c r="H101" s="280"/>
      <c r="I101" s="280"/>
      <c r="J101" s="137" t="s">
        <v>228</v>
      </c>
      <c r="K101" s="138">
        <v>3</v>
      </c>
      <c r="L101" s="281"/>
      <c r="M101" s="280"/>
      <c r="N101" s="278">
        <f>ROUND($L$101*$K$101,2)</f>
        <v>0</v>
      </c>
      <c r="O101" s="255"/>
      <c r="P101" s="255"/>
      <c r="Q101" s="255"/>
      <c r="R101" s="20"/>
      <c r="S101" s="101"/>
      <c r="T101" s="102" t="s">
        <v>37</v>
      </c>
      <c r="W101" s="103">
        <v>1E-05</v>
      </c>
      <c r="X101" s="103">
        <f>$W$101*$K$101</f>
        <v>3.0000000000000004E-05</v>
      </c>
      <c r="Y101" s="103">
        <v>0</v>
      </c>
      <c r="Z101" s="104">
        <f>$Y$101*$K$101</f>
        <v>0</v>
      </c>
      <c r="AQ101" s="71" t="s">
        <v>242</v>
      </c>
      <c r="AS101" s="71" t="s">
        <v>412</v>
      </c>
      <c r="AT101" s="71" t="s">
        <v>76</v>
      </c>
      <c r="AX101" s="71" t="s">
        <v>120</v>
      </c>
      <c r="BD101" s="105">
        <f>IF($T$101="základní",$N$101,0)</f>
        <v>0</v>
      </c>
      <c r="BE101" s="105">
        <f>IF($T$101="snížená",$N$101,0)</f>
        <v>0</v>
      </c>
      <c r="BF101" s="105">
        <f>IF($T$101="zákl. přenesená",$N$101,0)</f>
        <v>0</v>
      </c>
      <c r="BG101" s="105">
        <f>IF($T$101="sníž. přenesená",$N$101,0)</f>
        <v>0</v>
      </c>
      <c r="BH101" s="105">
        <f>IF($T$101="nulová",$N$101,0)</f>
        <v>0</v>
      </c>
      <c r="BI101" s="71" t="s">
        <v>17</v>
      </c>
      <c r="BJ101" s="105">
        <f>ROUND($L$101*$K$101,2)</f>
        <v>0</v>
      </c>
      <c r="BK101" s="71" t="s">
        <v>225</v>
      </c>
      <c r="BL101" s="71" t="s">
        <v>712</v>
      </c>
    </row>
    <row r="102" spans="2:64" s="6" customFormat="1" ht="27" customHeight="1">
      <c r="B102" s="20"/>
      <c r="C102" s="99" t="s">
        <v>713</v>
      </c>
      <c r="D102" s="99" t="s">
        <v>121</v>
      </c>
      <c r="E102" s="98" t="s">
        <v>714</v>
      </c>
      <c r="F102" s="254" t="s">
        <v>715</v>
      </c>
      <c r="G102" s="255"/>
      <c r="H102" s="255"/>
      <c r="I102" s="255"/>
      <c r="J102" s="99" t="s">
        <v>228</v>
      </c>
      <c r="K102" s="100">
        <v>10</v>
      </c>
      <c r="L102" s="256"/>
      <c r="M102" s="255"/>
      <c r="N102" s="257">
        <f>ROUND($L$102*$K$102,2)</f>
        <v>0</v>
      </c>
      <c r="O102" s="255"/>
      <c r="P102" s="255"/>
      <c r="Q102" s="255"/>
      <c r="R102" s="20"/>
      <c r="S102" s="101"/>
      <c r="T102" s="102" t="s">
        <v>37</v>
      </c>
      <c r="W102" s="103">
        <v>0</v>
      </c>
      <c r="X102" s="103">
        <f>$W$102*$K$102</f>
        <v>0</v>
      </c>
      <c r="Y102" s="103">
        <v>0</v>
      </c>
      <c r="Z102" s="104">
        <f>$Y$102*$K$102</f>
        <v>0</v>
      </c>
      <c r="AQ102" s="71" t="s">
        <v>225</v>
      </c>
      <c r="AS102" s="71" t="s">
        <v>121</v>
      </c>
      <c r="AT102" s="71" t="s">
        <v>76</v>
      </c>
      <c r="AX102" s="71" t="s">
        <v>120</v>
      </c>
      <c r="BD102" s="105">
        <f>IF($T$102="základní",$N$102,0)</f>
        <v>0</v>
      </c>
      <c r="BE102" s="105">
        <f>IF($T$102="snížená",$N$102,0)</f>
        <v>0</v>
      </c>
      <c r="BF102" s="105">
        <f>IF($T$102="zákl. přenesená",$N$102,0)</f>
        <v>0</v>
      </c>
      <c r="BG102" s="105">
        <f>IF($T$102="sníž. přenesená",$N$102,0)</f>
        <v>0</v>
      </c>
      <c r="BH102" s="105">
        <f>IF($T$102="nulová",$N$102,0)</f>
        <v>0</v>
      </c>
      <c r="BI102" s="71" t="s">
        <v>17</v>
      </c>
      <c r="BJ102" s="105">
        <f>ROUND($L$102*$K$102,2)</f>
        <v>0</v>
      </c>
      <c r="BK102" s="71" t="s">
        <v>225</v>
      </c>
      <c r="BL102" s="71" t="s">
        <v>716</v>
      </c>
    </row>
    <row r="103" spans="2:64" s="6" customFormat="1" ht="15.75" customHeight="1">
      <c r="B103" s="20"/>
      <c r="C103" s="137" t="s">
        <v>717</v>
      </c>
      <c r="D103" s="137" t="s">
        <v>412</v>
      </c>
      <c r="E103" s="136" t="s">
        <v>718</v>
      </c>
      <c r="F103" s="279" t="s">
        <v>719</v>
      </c>
      <c r="G103" s="280"/>
      <c r="H103" s="280"/>
      <c r="I103" s="280"/>
      <c r="J103" s="137" t="s">
        <v>228</v>
      </c>
      <c r="K103" s="138">
        <v>10</v>
      </c>
      <c r="L103" s="281"/>
      <c r="M103" s="280"/>
      <c r="N103" s="278">
        <f>ROUND($L$103*$K$103,2)</f>
        <v>0</v>
      </c>
      <c r="O103" s="255"/>
      <c r="P103" s="255"/>
      <c r="Q103" s="255"/>
      <c r="R103" s="20"/>
      <c r="S103" s="101"/>
      <c r="T103" s="102" t="s">
        <v>37</v>
      </c>
      <c r="W103" s="103">
        <v>1E-05</v>
      </c>
      <c r="X103" s="103">
        <f>$W$103*$K$103</f>
        <v>0.0001</v>
      </c>
      <c r="Y103" s="103">
        <v>0</v>
      </c>
      <c r="Z103" s="104">
        <f>$Y$103*$K$103</f>
        <v>0</v>
      </c>
      <c r="AQ103" s="71" t="s">
        <v>242</v>
      </c>
      <c r="AS103" s="71" t="s">
        <v>412</v>
      </c>
      <c r="AT103" s="71" t="s">
        <v>76</v>
      </c>
      <c r="AX103" s="71" t="s">
        <v>120</v>
      </c>
      <c r="BD103" s="105">
        <f>IF($T$103="základní",$N$103,0)</f>
        <v>0</v>
      </c>
      <c r="BE103" s="105">
        <f>IF($T$103="snížená",$N$103,0)</f>
        <v>0</v>
      </c>
      <c r="BF103" s="105">
        <f>IF($T$103="zákl. přenesená",$N$103,0)</f>
        <v>0</v>
      </c>
      <c r="BG103" s="105">
        <f>IF($T$103="sníž. přenesená",$N$103,0)</f>
        <v>0</v>
      </c>
      <c r="BH103" s="105">
        <f>IF($T$103="nulová",$N$103,0)</f>
        <v>0</v>
      </c>
      <c r="BI103" s="71" t="s">
        <v>17</v>
      </c>
      <c r="BJ103" s="105">
        <f>ROUND($L$103*$K$103,2)</f>
        <v>0</v>
      </c>
      <c r="BK103" s="71" t="s">
        <v>225</v>
      </c>
      <c r="BL103" s="71" t="s">
        <v>720</v>
      </c>
    </row>
    <row r="104" spans="2:64" s="6" customFormat="1" ht="27" customHeight="1">
      <c r="B104" s="20"/>
      <c r="C104" s="99" t="s">
        <v>721</v>
      </c>
      <c r="D104" s="99" t="s">
        <v>121</v>
      </c>
      <c r="E104" s="98" t="s">
        <v>722</v>
      </c>
      <c r="F104" s="254" t="s">
        <v>723</v>
      </c>
      <c r="G104" s="255"/>
      <c r="H104" s="255"/>
      <c r="I104" s="255"/>
      <c r="J104" s="99" t="s">
        <v>228</v>
      </c>
      <c r="K104" s="100">
        <v>6</v>
      </c>
      <c r="L104" s="256"/>
      <c r="M104" s="255"/>
      <c r="N104" s="257">
        <f>ROUND($L$104*$K$104,2)</f>
        <v>0</v>
      </c>
      <c r="O104" s="255"/>
      <c r="P104" s="255"/>
      <c r="Q104" s="255"/>
      <c r="R104" s="20"/>
      <c r="S104" s="101"/>
      <c r="T104" s="102" t="s">
        <v>37</v>
      </c>
      <c r="W104" s="103">
        <v>0</v>
      </c>
      <c r="X104" s="103">
        <f>$W$104*$K$104</f>
        <v>0</v>
      </c>
      <c r="Y104" s="103">
        <v>0</v>
      </c>
      <c r="Z104" s="104">
        <f>$Y$104*$K$104</f>
        <v>0</v>
      </c>
      <c r="AQ104" s="71" t="s">
        <v>225</v>
      </c>
      <c r="AS104" s="71" t="s">
        <v>121</v>
      </c>
      <c r="AT104" s="71" t="s">
        <v>76</v>
      </c>
      <c r="AX104" s="71" t="s">
        <v>120</v>
      </c>
      <c r="BD104" s="105">
        <f>IF($T$104="základní",$N$104,0)</f>
        <v>0</v>
      </c>
      <c r="BE104" s="105">
        <f>IF($T$104="snížená",$N$104,0)</f>
        <v>0</v>
      </c>
      <c r="BF104" s="105">
        <f>IF($T$104="zákl. přenesená",$N$104,0)</f>
        <v>0</v>
      </c>
      <c r="BG104" s="105">
        <f>IF($T$104="sníž. přenesená",$N$104,0)</f>
        <v>0</v>
      </c>
      <c r="BH104" s="105">
        <f>IF($T$104="nulová",$N$104,0)</f>
        <v>0</v>
      </c>
      <c r="BI104" s="71" t="s">
        <v>17</v>
      </c>
      <c r="BJ104" s="105">
        <f>ROUND($L$104*$K$104,2)</f>
        <v>0</v>
      </c>
      <c r="BK104" s="71" t="s">
        <v>225</v>
      </c>
      <c r="BL104" s="71" t="s">
        <v>724</v>
      </c>
    </row>
    <row r="105" spans="2:64" s="6" customFormat="1" ht="15.75" customHeight="1">
      <c r="B105" s="20"/>
      <c r="C105" s="137" t="s">
        <v>725</v>
      </c>
      <c r="D105" s="137" t="s">
        <v>412</v>
      </c>
      <c r="E105" s="136" t="s">
        <v>726</v>
      </c>
      <c r="F105" s="279" t="s">
        <v>727</v>
      </c>
      <c r="G105" s="280"/>
      <c r="H105" s="280"/>
      <c r="I105" s="280"/>
      <c r="J105" s="137" t="s">
        <v>228</v>
      </c>
      <c r="K105" s="138">
        <v>6</v>
      </c>
      <c r="L105" s="281"/>
      <c r="M105" s="280"/>
      <c r="N105" s="278">
        <f>ROUND($L$105*$K$105,2)</f>
        <v>0</v>
      </c>
      <c r="O105" s="255"/>
      <c r="P105" s="255"/>
      <c r="Q105" s="255"/>
      <c r="R105" s="20"/>
      <c r="S105" s="101"/>
      <c r="T105" s="102" t="s">
        <v>37</v>
      </c>
      <c r="W105" s="103">
        <v>1E-05</v>
      </c>
      <c r="X105" s="103">
        <f>$W$105*$K$105</f>
        <v>6.000000000000001E-05</v>
      </c>
      <c r="Y105" s="103">
        <v>0</v>
      </c>
      <c r="Z105" s="104">
        <f>$Y$105*$K$105</f>
        <v>0</v>
      </c>
      <c r="AQ105" s="71" t="s">
        <v>242</v>
      </c>
      <c r="AS105" s="71" t="s">
        <v>412</v>
      </c>
      <c r="AT105" s="71" t="s">
        <v>76</v>
      </c>
      <c r="AX105" s="71" t="s">
        <v>120</v>
      </c>
      <c r="BD105" s="105">
        <f>IF($T$105="základní",$N$105,0)</f>
        <v>0</v>
      </c>
      <c r="BE105" s="105">
        <f>IF($T$105="snížená",$N$105,0)</f>
        <v>0</v>
      </c>
      <c r="BF105" s="105">
        <f>IF($T$105="zákl. přenesená",$N$105,0)</f>
        <v>0</v>
      </c>
      <c r="BG105" s="105">
        <f>IF($T$105="sníž. přenesená",$N$105,0)</f>
        <v>0</v>
      </c>
      <c r="BH105" s="105">
        <f>IF($T$105="nulová",$N$105,0)</f>
        <v>0</v>
      </c>
      <c r="BI105" s="71" t="s">
        <v>17</v>
      </c>
      <c r="BJ105" s="105">
        <f>ROUND($L$105*$K$105,2)</f>
        <v>0</v>
      </c>
      <c r="BK105" s="71" t="s">
        <v>225</v>
      </c>
      <c r="BL105" s="71" t="s">
        <v>728</v>
      </c>
    </row>
    <row r="106" spans="2:64" s="6" customFormat="1" ht="27" customHeight="1">
      <c r="B106" s="20"/>
      <c r="C106" s="99" t="s">
        <v>729</v>
      </c>
      <c r="D106" s="99" t="s">
        <v>121</v>
      </c>
      <c r="E106" s="98" t="s">
        <v>730</v>
      </c>
      <c r="F106" s="254" t="s">
        <v>731</v>
      </c>
      <c r="G106" s="255"/>
      <c r="H106" s="255"/>
      <c r="I106" s="255"/>
      <c r="J106" s="99" t="s">
        <v>228</v>
      </c>
      <c r="K106" s="100">
        <v>31</v>
      </c>
      <c r="L106" s="256"/>
      <c r="M106" s="255"/>
      <c r="N106" s="257">
        <f>ROUND($L$106*$K$106,2)</f>
        <v>0</v>
      </c>
      <c r="O106" s="255"/>
      <c r="P106" s="255"/>
      <c r="Q106" s="255"/>
      <c r="R106" s="20"/>
      <c r="S106" s="101"/>
      <c r="T106" s="102" t="s">
        <v>37</v>
      </c>
      <c r="W106" s="103">
        <v>0</v>
      </c>
      <c r="X106" s="103">
        <f>$W$106*$K$106</f>
        <v>0</v>
      </c>
      <c r="Y106" s="103">
        <v>0</v>
      </c>
      <c r="Z106" s="104">
        <f>$Y$106*$K$106</f>
        <v>0</v>
      </c>
      <c r="AQ106" s="71" t="s">
        <v>225</v>
      </c>
      <c r="AS106" s="71" t="s">
        <v>121</v>
      </c>
      <c r="AT106" s="71" t="s">
        <v>76</v>
      </c>
      <c r="AX106" s="71" t="s">
        <v>120</v>
      </c>
      <c r="BD106" s="105">
        <f>IF($T$106="základní",$N$106,0)</f>
        <v>0</v>
      </c>
      <c r="BE106" s="105">
        <f>IF($T$106="snížená",$N$106,0)</f>
        <v>0</v>
      </c>
      <c r="BF106" s="105">
        <f>IF($T$106="zákl. přenesená",$N$106,0)</f>
        <v>0</v>
      </c>
      <c r="BG106" s="105">
        <f>IF($T$106="sníž. přenesená",$N$106,0)</f>
        <v>0</v>
      </c>
      <c r="BH106" s="105">
        <f>IF($T$106="nulová",$N$106,0)</f>
        <v>0</v>
      </c>
      <c r="BI106" s="71" t="s">
        <v>17</v>
      </c>
      <c r="BJ106" s="105">
        <f>ROUND($L$106*$K$106,2)</f>
        <v>0</v>
      </c>
      <c r="BK106" s="71" t="s">
        <v>225</v>
      </c>
      <c r="BL106" s="71" t="s">
        <v>732</v>
      </c>
    </row>
    <row r="107" spans="2:64" s="6" customFormat="1" ht="15.75" customHeight="1">
      <c r="B107" s="20"/>
      <c r="C107" s="137" t="s">
        <v>733</v>
      </c>
      <c r="D107" s="137" t="s">
        <v>412</v>
      </c>
      <c r="E107" s="136" t="s">
        <v>734</v>
      </c>
      <c r="F107" s="279" t="s">
        <v>735</v>
      </c>
      <c r="G107" s="280"/>
      <c r="H107" s="280"/>
      <c r="I107" s="280"/>
      <c r="J107" s="137" t="s">
        <v>228</v>
      </c>
      <c r="K107" s="138">
        <v>31</v>
      </c>
      <c r="L107" s="281"/>
      <c r="M107" s="280"/>
      <c r="N107" s="278">
        <f>ROUND($L$107*$K$107,2)</f>
        <v>0</v>
      </c>
      <c r="O107" s="255"/>
      <c r="P107" s="255"/>
      <c r="Q107" s="255"/>
      <c r="R107" s="20"/>
      <c r="S107" s="101"/>
      <c r="T107" s="102" t="s">
        <v>37</v>
      </c>
      <c r="W107" s="103">
        <v>2.8E-05</v>
      </c>
      <c r="X107" s="103">
        <f>$W$107*$K$107</f>
        <v>0.000868</v>
      </c>
      <c r="Y107" s="103">
        <v>0</v>
      </c>
      <c r="Z107" s="104">
        <f>$Y$107*$K$107</f>
        <v>0</v>
      </c>
      <c r="AQ107" s="71" t="s">
        <v>242</v>
      </c>
      <c r="AS107" s="71" t="s">
        <v>412</v>
      </c>
      <c r="AT107" s="71" t="s">
        <v>76</v>
      </c>
      <c r="AX107" s="71" t="s">
        <v>120</v>
      </c>
      <c r="BD107" s="105">
        <f>IF($T$107="základní",$N$107,0)</f>
        <v>0</v>
      </c>
      <c r="BE107" s="105">
        <f>IF($T$107="snížená",$N$107,0)</f>
        <v>0</v>
      </c>
      <c r="BF107" s="105">
        <f>IF($T$107="zákl. přenesená",$N$107,0)</f>
        <v>0</v>
      </c>
      <c r="BG107" s="105">
        <f>IF($T$107="sníž. přenesená",$N$107,0)</f>
        <v>0</v>
      </c>
      <c r="BH107" s="105">
        <f>IF($T$107="nulová",$N$107,0)</f>
        <v>0</v>
      </c>
      <c r="BI107" s="71" t="s">
        <v>17</v>
      </c>
      <c r="BJ107" s="105">
        <f>ROUND($L$107*$K$107,2)</f>
        <v>0</v>
      </c>
      <c r="BK107" s="71" t="s">
        <v>225</v>
      </c>
      <c r="BL107" s="71" t="s">
        <v>736</v>
      </c>
    </row>
    <row r="108" spans="2:46" s="6" customFormat="1" ht="27" customHeight="1">
      <c r="B108" s="20"/>
      <c r="F108" s="277" t="s">
        <v>737</v>
      </c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0"/>
      <c r="S108" s="44"/>
      <c r="Z108" s="45"/>
      <c r="AS108" s="6" t="s">
        <v>271</v>
      </c>
      <c r="AT108" s="6" t="s">
        <v>76</v>
      </c>
    </row>
    <row r="109" spans="2:62" s="88" customFormat="1" ht="30.75" customHeight="1">
      <c r="B109" s="89"/>
      <c r="D109" s="96" t="s">
        <v>631</v>
      </c>
      <c r="N109" s="251">
        <f>$BJ$109</f>
        <v>0</v>
      </c>
      <c r="O109" s="252"/>
      <c r="P109" s="252"/>
      <c r="Q109" s="252"/>
      <c r="R109" s="89"/>
      <c r="S109" s="92"/>
      <c r="V109" s="93">
        <f>SUM($V$110:$V$132)</f>
        <v>0</v>
      </c>
      <c r="X109" s="93">
        <f>SUM($X$110:$X$132)</f>
        <v>2.03528</v>
      </c>
      <c r="Z109" s="94">
        <f>SUM($Z$110:$Z$132)</f>
        <v>0</v>
      </c>
      <c r="AQ109" s="91" t="s">
        <v>76</v>
      </c>
      <c r="AS109" s="91" t="s">
        <v>66</v>
      </c>
      <c r="AT109" s="91" t="s">
        <v>17</v>
      </c>
      <c r="AX109" s="91" t="s">
        <v>120</v>
      </c>
      <c r="BJ109" s="95">
        <f>SUM($BJ$110:$BJ$132)</f>
        <v>0</v>
      </c>
    </row>
    <row r="110" spans="2:64" s="6" customFormat="1" ht="27" customHeight="1">
      <c r="B110" s="20"/>
      <c r="C110" s="97" t="s">
        <v>254</v>
      </c>
      <c r="D110" s="97" t="s">
        <v>121</v>
      </c>
      <c r="E110" s="98" t="s">
        <v>738</v>
      </c>
      <c r="F110" s="254" t="s">
        <v>739</v>
      </c>
      <c r="G110" s="255"/>
      <c r="H110" s="255"/>
      <c r="I110" s="255"/>
      <c r="J110" s="99" t="s">
        <v>145</v>
      </c>
      <c r="K110" s="100">
        <v>50</v>
      </c>
      <c r="L110" s="256"/>
      <c r="M110" s="255"/>
      <c r="N110" s="257">
        <f>ROUND($L$110*$K$110,2)</f>
        <v>0</v>
      </c>
      <c r="O110" s="255"/>
      <c r="P110" s="255"/>
      <c r="Q110" s="255"/>
      <c r="R110" s="20"/>
      <c r="S110" s="101"/>
      <c r="T110" s="102" t="s">
        <v>37</v>
      </c>
      <c r="W110" s="103">
        <v>0</v>
      </c>
      <c r="X110" s="103">
        <f>$W$110*$K$110</f>
        <v>0</v>
      </c>
      <c r="Y110" s="103">
        <v>0</v>
      </c>
      <c r="Z110" s="104">
        <f>$Y$110*$K$110</f>
        <v>0</v>
      </c>
      <c r="AQ110" s="71" t="s">
        <v>225</v>
      </c>
      <c r="AS110" s="71" t="s">
        <v>121</v>
      </c>
      <c r="AT110" s="71" t="s">
        <v>76</v>
      </c>
      <c r="AX110" s="6" t="s">
        <v>120</v>
      </c>
      <c r="BD110" s="105">
        <f>IF($T$110="základní",$N$110,0)</f>
        <v>0</v>
      </c>
      <c r="BE110" s="105">
        <f>IF($T$110="snížená",$N$110,0)</f>
        <v>0</v>
      </c>
      <c r="BF110" s="105">
        <f>IF($T$110="zákl. přenesená",$N$110,0)</f>
        <v>0</v>
      </c>
      <c r="BG110" s="105">
        <f>IF($T$110="sníž. přenesená",$N$110,0)</f>
        <v>0</v>
      </c>
      <c r="BH110" s="105">
        <f>IF($T$110="nulová",$N$110,0)</f>
        <v>0</v>
      </c>
      <c r="BI110" s="71" t="s">
        <v>17</v>
      </c>
      <c r="BJ110" s="105">
        <f>ROUND($L$110*$K$110,2)</f>
        <v>0</v>
      </c>
      <c r="BK110" s="71" t="s">
        <v>225</v>
      </c>
      <c r="BL110" s="71" t="s">
        <v>740</v>
      </c>
    </row>
    <row r="111" spans="2:64" s="6" customFormat="1" ht="15.75" customHeight="1">
      <c r="B111" s="20"/>
      <c r="C111" s="137" t="s">
        <v>340</v>
      </c>
      <c r="D111" s="137" t="s">
        <v>412</v>
      </c>
      <c r="E111" s="136" t="s">
        <v>741</v>
      </c>
      <c r="F111" s="279" t="s">
        <v>742</v>
      </c>
      <c r="G111" s="280"/>
      <c r="H111" s="280"/>
      <c r="I111" s="280"/>
      <c r="J111" s="137" t="s">
        <v>145</v>
      </c>
      <c r="K111" s="138">
        <v>50</v>
      </c>
      <c r="L111" s="281"/>
      <c r="M111" s="280"/>
      <c r="N111" s="278">
        <f>ROUND($L$111*$K$111,2)</f>
        <v>0</v>
      </c>
      <c r="O111" s="255"/>
      <c r="P111" s="255"/>
      <c r="Q111" s="255"/>
      <c r="R111" s="20"/>
      <c r="S111" s="101"/>
      <c r="T111" s="102" t="s">
        <v>37</v>
      </c>
      <c r="W111" s="103">
        <v>4.5E-05</v>
      </c>
      <c r="X111" s="103">
        <f>$W$111*$K$111</f>
        <v>0.0022500000000000003</v>
      </c>
      <c r="Y111" s="103">
        <v>0</v>
      </c>
      <c r="Z111" s="104">
        <f>$Y$111*$K$111</f>
        <v>0</v>
      </c>
      <c r="AQ111" s="71" t="s">
        <v>242</v>
      </c>
      <c r="AS111" s="71" t="s">
        <v>412</v>
      </c>
      <c r="AT111" s="71" t="s">
        <v>76</v>
      </c>
      <c r="AX111" s="71" t="s">
        <v>120</v>
      </c>
      <c r="BD111" s="105">
        <f>IF($T$111="základní",$N$111,0)</f>
        <v>0</v>
      </c>
      <c r="BE111" s="105">
        <f>IF($T$111="snížená",$N$111,0)</f>
        <v>0</v>
      </c>
      <c r="BF111" s="105">
        <f>IF($T$111="zákl. přenesená",$N$111,0)</f>
        <v>0</v>
      </c>
      <c r="BG111" s="105">
        <f>IF($T$111="sníž. přenesená",$N$111,0)</f>
        <v>0</v>
      </c>
      <c r="BH111" s="105">
        <f>IF($T$111="nulová",$N$111,0)</f>
        <v>0</v>
      </c>
      <c r="BI111" s="71" t="s">
        <v>17</v>
      </c>
      <c r="BJ111" s="105">
        <f>ROUND($L$111*$K$111,2)</f>
        <v>0</v>
      </c>
      <c r="BK111" s="71" t="s">
        <v>225</v>
      </c>
      <c r="BL111" s="71" t="s">
        <v>743</v>
      </c>
    </row>
    <row r="112" spans="2:64" s="6" customFormat="1" ht="27" customHeight="1">
      <c r="B112" s="20"/>
      <c r="C112" s="99" t="s">
        <v>346</v>
      </c>
      <c r="D112" s="99" t="s">
        <v>121</v>
      </c>
      <c r="E112" s="98" t="s">
        <v>744</v>
      </c>
      <c r="F112" s="254" t="s">
        <v>745</v>
      </c>
      <c r="G112" s="255"/>
      <c r="H112" s="255"/>
      <c r="I112" s="255"/>
      <c r="J112" s="99" t="s">
        <v>145</v>
      </c>
      <c r="K112" s="100">
        <v>85</v>
      </c>
      <c r="L112" s="256"/>
      <c r="M112" s="255"/>
      <c r="N112" s="257">
        <f>ROUND($L$112*$K$112,2)</f>
        <v>0</v>
      </c>
      <c r="O112" s="255"/>
      <c r="P112" s="255"/>
      <c r="Q112" s="255"/>
      <c r="R112" s="20"/>
      <c r="S112" s="101"/>
      <c r="T112" s="102" t="s">
        <v>37</v>
      </c>
      <c r="W112" s="103">
        <v>0</v>
      </c>
      <c r="X112" s="103">
        <f>$W$112*$K$112</f>
        <v>0</v>
      </c>
      <c r="Y112" s="103">
        <v>0</v>
      </c>
      <c r="Z112" s="104">
        <f>$Y$112*$K$112</f>
        <v>0</v>
      </c>
      <c r="AQ112" s="71" t="s">
        <v>225</v>
      </c>
      <c r="AS112" s="71" t="s">
        <v>121</v>
      </c>
      <c r="AT112" s="71" t="s">
        <v>76</v>
      </c>
      <c r="AX112" s="71" t="s">
        <v>120</v>
      </c>
      <c r="BD112" s="105">
        <f>IF($T$112="základní",$N$112,0)</f>
        <v>0</v>
      </c>
      <c r="BE112" s="105">
        <f>IF($T$112="snížená",$N$112,0)</f>
        <v>0</v>
      </c>
      <c r="BF112" s="105">
        <f>IF($T$112="zákl. přenesená",$N$112,0)</f>
        <v>0</v>
      </c>
      <c r="BG112" s="105">
        <f>IF($T$112="sníž. přenesená",$N$112,0)</f>
        <v>0</v>
      </c>
      <c r="BH112" s="105">
        <f>IF($T$112="nulová",$N$112,0)</f>
        <v>0</v>
      </c>
      <c r="BI112" s="71" t="s">
        <v>17</v>
      </c>
      <c r="BJ112" s="105">
        <f>ROUND($L$112*$K$112,2)</f>
        <v>0</v>
      </c>
      <c r="BK112" s="71" t="s">
        <v>225</v>
      </c>
      <c r="BL112" s="71" t="s">
        <v>746</v>
      </c>
    </row>
    <row r="113" spans="2:64" s="6" customFormat="1" ht="15.75" customHeight="1">
      <c r="B113" s="20"/>
      <c r="C113" s="137" t="s">
        <v>588</v>
      </c>
      <c r="D113" s="137" t="s">
        <v>412</v>
      </c>
      <c r="E113" s="136" t="s">
        <v>747</v>
      </c>
      <c r="F113" s="279" t="s">
        <v>748</v>
      </c>
      <c r="G113" s="280"/>
      <c r="H113" s="280"/>
      <c r="I113" s="280"/>
      <c r="J113" s="137" t="s">
        <v>145</v>
      </c>
      <c r="K113" s="138">
        <v>25</v>
      </c>
      <c r="L113" s="281"/>
      <c r="M113" s="280"/>
      <c r="N113" s="278">
        <f>ROUND($L$113*$K$113,2)</f>
        <v>0</v>
      </c>
      <c r="O113" s="255"/>
      <c r="P113" s="255"/>
      <c r="Q113" s="255"/>
      <c r="R113" s="20"/>
      <c r="S113" s="101"/>
      <c r="T113" s="102" t="s">
        <v>37</v>
      </c>
      <c r="W113" s="103">
        <v>0.000112</v>
      </c>
      <c r="X113" s="103">
        <f>$W$113*$K$113</f>
        <v>0.0028</v>
      </c>
      <c r="Y113" s="103">
        <v>0</v>
      </c>
      <c r="Z113" s="104">
        <f>$Y$113*$K$113</f>
        <v>0</v>
      </c>
      <c r="AQ113" s="71" t="s">
        <v>242</v>
      </c>
      <c r="AS113" s="71" t="s">
        <v>412</v>
      </c>
      <c r="AT113" s="71" t="s">
        <v>76</v>
      </c>
      <c r="AX113" s="71" t="s">
        <v>120</v>
      </c>
      <c r="BD113" s="105">
        <f>IF($T$113="základní",$N$113,0)</f>
        <v>0</v>
      </c>
      <c r="BE113" s="105">
        <f>IF($T$113="snížená",$N$113,0)</f>
        <v>0</v>
      </c>
      <c r="BF113" s="105">
        <f>IF($T$113="zákl. přenesená",$N$113,0)</f>
        <v>0</v>
      </c>
      <c r="BG113" s="105">
        <f>IF($T$113="sníž. přenesená",$N$113,0)</f>
        <v>0</v>
      </c>
      <c r="BH113" s="105">
        <f>IF($T$113="nulová",$N$113,0)</f>
        <v>0</v>
      </c>
      <c r="BI113" s="71" t="s">
        <v>17</v>
      </c>
      <c r="BJ113" s="105">
        <f>ROUND($L$113*$K$113,2)</f>
        <v>0</v>
      </c>
      <c r="BK113" s="71" t="s">
        <v>225</v>
      </c>
      <c r="BL113" s="71" t="s">
        <v>749</v>
      </c>
    </row>
    <row r="114" spans="2:64" s="6" customFormat="1" ht="15.75" customHeight="1">
      <c r="B114" s="20"/>
      <c r="C114" s="137" t="s">
        <v>750</v>
      </c>
      <c r="D114" s="137" t="s">
        <v>412</v>
      </c>
      <c r="E114" s="136" t="s">
        <v>751</v>
      </c>
      <c r="F114" s="279" t="s">
        <v>752</v>
      </c>
      <c r="G114" s="280"/>
      <c r="H114" s="280"/>
      <c r="I114" s="280"/>
      <c r="J114" s="137" t="s">
        <v>145</v>
      </c>
      <c r="K114" s="138">
        <v>60</v>
      </c>
      <c r="L114" s="281"/>
      <c r="M114" s="280"/>
      <c r="N114" s="278">
        <f>ROUND($L$114*$K$114,2)</f>
        <v>0</v>
      </c>
      <c r="O114" s="255"/>
      <c r="P114" s="255"/>
      <c r="Q114" s="255"/>
      <c r="R114" s="20"/>
      <c r="S114" s="101"/>
      <c r="T114" s="102" t="s">
        <v>37</v>
      </c>
      <c r="W114" s="103">
        <v>0.000178</v>
      </c>
      <c r="X114" s="103">
        <f>$W$114*$K$114</f>
        <v>0.010679999999999999</v>
      </c>
      <c r="Y114" s="103">
        <v>0</v>
      </c>
      <c r="Z114" s="104">
        <f>$Y$114*$K$114</f>
        <v>0</v>
      </c>
      <c r="AQ114" s="71" t="s">
        <v>242</v>
      </c>
      <c r="AS114" s="71" t="s">
        <v>412</v>
      </c>
      <c r="AT114" s="71" t="s">
        <v>76</v>
      </c>
      <c r="AX114" s="71" t="s">
        <v>120</v>
      </c>
      <c r="BD114" s="105">
        <f>IF($T$114="základní",$N$114,0)</f>
        <v>0</v>
      </c>
      <c r="BE114" s="105">
        <f>IF($T$114="snížená",$N$114,0)</f>
        <v>0</v>
      </c>
      <c r="BF114" s="105">
        <f>IF($T$114="zákl. přenesená",$N$114,0)</f>
        <v>0</v>
      </c>
      <c r="BG114" s="105">
        <f>IF($T$114="sníž. přenesená",$N$114,0)</f>
        <v>0</v>
      </c>
      <c r="BH114" s="105">
        <f>IF($T$114="nulová",$N$114,0)</f>
        <v>0</v>
      </c>
      <c r="BI114" s="71" t="s">
        <v>17</v>
      </c>
      <c r="BJ114" s="105">
        <f>ROUND($L$114*$K$114,2)</f>
        <v>0</v>
      </c>
      <c r="BK114" s="71" t="s">
        <v>225</v>
      </c>
      <c r="BL114" s="71" t="s">
        <v>753</v>
      </c>
    </row>
    <row r="115" spans="2:64" s="6" customFormat="1" ht="27" customHeight="1">
      <c r="B115" s="20"/>
      <c r="C115" s="99" t="s">
        <v>754</v>
      </c>
      <c r="D115" s="99" t="s">
        <v>121</v>
      </c>
      <c r="E115" s="98" t="s">
        <v>755</v>
      </c>
      <c r="F115" s="254" t="s">
        <v>756</v>
      </c>
      <c r="G115" s="255"/>
      <c r="H115" s="255"/>
      <c r="I115" s="255"/>
      <c r="J115" s="99" t="s">
        <v>145</v>
      </c>
      <c r="K115" s="100">
        <v>150</v>
      </c>
      <c r="L115" s="256"/>
      <c r="M115" s="255"/>
      <c r="N115" s="257">
        <f>ROUND($L$115*$K$115,2)</f>
        <v>0</v>
      </c>
      <c r="O115" s="255"/>
      <c r="P115" s="255"/>
      <c r="Q115" s="255"/>
      <c r="R115" s="20"/>
      <c r="S115" s="101"/>
      <c r="T115" s="102" t="s">
        <v>37</v>
      </c>
      <c r="W115" s="103">
        <v>0</v>
      </c>
      <c r="X115" s="103">
        <f>$W$115*$K$115</f>
        <v>0</v>
      </c>
      <c r="Y115" s="103">
        <v>0</v>
      </c>
      <c r="Z115" s="104">
        <f>$Y$115*$K$115</f>
        <v>0</v>
      </c>
      <c r="AQ115" s="71" t="s">
        <v>225</v>
      </c>
      <c r="AS115" s="71" t="s">
        <v>121</v>
      </c>
      <c r="AT115" s="71" t="s">
        <v>76</v>
      </c>
      <c r="AX115" s="71" t="s">
        <v>120</v>
      </c>
      <c r="BD115" s="105">
        <f>IF($T$115="základní",$N$115,0)</f>
        <v>0</v>
      </c>
      <c r="BE115" s="105">
        <f>IF($T$115="snížená",$N$115,0)</f>
        <v>0</v>
      </c>
      <c r="BF115" s="105">
        <f>IF($T$115="zákl. přenesená",$N$115,0)</f>
        <v>0</v>
      </c>
      <c r="BG115" s="105">
        <f>IF($T$115="sníž. přenesená",$N$115,0)</f>
        <v>0</v>
      </c>
      <c r="BH115" s="105">
        <f>IF($T$115="nulová",$N$115,0)</f>
        <v>0</v>
      </c>
      <c r="BI115" s="71" t="s">
        <v>17</v>
      </c>
      <c r="BJ115" s="105">
        <f>ROUND($L$115*$K$115,2)</f>
        <v>0</v>
      </c>
      <c r="BK115" s="71" t="s">
        <v>225</v>
      </c>
      <c r="BL115" s="71" t="s">
        <v>757</v>
      </c>
    </row>
    <row r="116" spans="2:64" s="6" customFormat="1" ht="15.75" customHeight="1">
      <c r="B116" s="20"/>
      <c r="C116" s="137" t="s">
        <v>572</v>
      </c>
      <c r="D116" s="137" t="s">
        <v>412</v>
      </c>
      <c r="E116" s="136" t="s">
        <v>758</v>
      </c>
      <c r="F116" s="279" t="s">
        <v>759</v>
      </c>
      <c r="G116" s="280"/>
      <c r="H116" s="280"/>
      <c r="I116" s="280"/>
      <c r="J116" s="137" t="s">
        <v>145</v>
      </c>
      <c r="K116" s="138">
        <v>110</v>
      </c>
      <c r="L116" s="281"/>
      <c r="M116" s="280"/>
      <c r="N116" s="278">
        <f>ROUND($L$116*$K$116,2)</f>
        <v>0</v>
      </c>
      <c r="O116" s="255"/>
      <c r="P116" s="255"/>
      <c r="Q116" s="255"/>
      <c r="R116" s="20"/>
      <c r="S116" s="101"/>
      <c r="T116" s="102" t="s">
        <v>37</v>
      </c>
      <c r="W116" s="103">
        <v>0.000267</v>
      </c>
      <c r="X116" s="103">
        <f>$W$116*$K$116</f>
        <v>0.029369999999999997</v>
      </c>
      <c r="Y116" s="103">
        <v>0</v>
      </c>
      <c r="Z116" s="104">
        <f>$Y$116*$K$116</f>
        <v>0</v>
      </c>
      <c r="AQ116" s="71" t="s">
        <v>242</v>
      </c>
      <c r="AS116" s="71" t="s">
        <v>412</v>
      </c>
      <c r="AT116" s="71" t="s">
        <v>76</v>
      </c>
      <c r="AX116" s="71" t="s">
        <v>120</v>
      </c>
      <c r="BD116" s="105">
        <f>IF($T$116="základní",$N$116,0)</f>
        <v>0</v>
      </c>
      <c r="BE116" s="105">
        <f>IF($T$116="snížená",$N$116,0)</f>
        <v>0</v>
      </c>
      <c r="BF116" s="105">
        <f>IF($T$116="zákl. přenesená",$N$116,0)</f>
        <v>0</v>
      </c>
      <c r="BG116" s="105">
        <f>IF($T$116="sníž. přenesená",$N$116,0)</f>
        <v>0</v>
      </c>
      <c r="BH116" s="105">
        <f>IF($T$116="nulová",$N$116,0)</f>
        <v>0</v>
      </c>
      <c r="BI116" s="71" t="s">
        <v>17</v>
      </c>
      <c r="BJ116" s="105">
        <f>ROUND($L$116*$K$116,2)</f>
        <v>0</v>
      </c>
      <c r="BK116" s="71" t="s">
        <v>225</v>
      </c>
      <c r="BL116" s="71" t="s">
        <v>760</v>
      </c>
    </row>
    <row r="117" spans="2:64" s="6" customFormat="1" ht="15.75" customHeight="1">
      <c r="B117" s="20"/>
      <c r="C117" s="137" t="s">
        <v>561</v>
      </c>
      <c r="D117" s="137" t="s">
        <v>412</v>
      </c>
      <c r="E117" s="136" t="s">
        <v>761</v>
      </c>
      <c r="F117" s="279" t="s">
        <v>762</v>
      </c>
      <c r="G117" s="280"/>
      <c r="H117" s="280"/>
      <c r="I117" s="280"/>
      <c r="J117" s="137" t="s">
        <v>145</v>
      </c>
      <c r="K117" s="138">
        <v>40</v>
      </c>
      <c r="L117" s="281"/>
      <c r="M117" s="280"/>
      <c r="N117" s="278">
        <f>ROUND($L$117*$K$117,2)</f>
        <v>0</v>
      </c>
      <c r="O117" s="255"/>
      <c r="P117" s="255"/>
      <c r="Q117" s="255"/>
      <c r="R117" s="20"/>
      <c r="S117" s="101"/>
      <c r="T117" s="102" t="s">
        <v>37</v>
      </c>
      <c r="W117" s="103">
        <v>0.000381</v>
      </c>
      <c r="X117" s="103">
        <f>$W$117*$K$117</f>
        <v>0.01524</v>
      </c>
      <c r="Y117" s="103">
        <v>0</v>
      </c>
      <c r="Z117" s="104">
        <f>$Y$117*$K$117</f>
        <v>0</v>
      </c>
      <c r="AQ117" s="71" t="s">
        <v>242</v>
      </c>
      <c r="AS117" s="71" t="s">
        <v>412</v>
      </c>
      <c r="AT117" s="71" t="s">
        <v>76</v>
      </c>
      <c r="AX117" s="71" t="s">
        <v>120</v>
      </c>
      <c r="BD117" s="105">
        <f>IF($T$117="základní",$N$117,0)</f>
        <v>0</v>
      </c>
      <c r="BE117" s="105">
        <f>IF($T$117="snížená",$N$117,0)</f>
        <v>0</v>
      </c>
      <c r="BF117" s="105">
        <f>IF($T$117="zákl. přenesená",$N$117,0)</f>
        <v>0</v>
      </c>
      <c r="BG117" s="105">
        <f>IF($T$117="sníž. přenesená",$N$117,0)</f>
        <v>0</v>
      </c>
      <c r="BH117" s="105">
        <f>IF($T$117="nulová",$N$117,0)</f>
        <v>0</v>
      </c>
      <c r="BI117" s="71" t="s">
        <v>17</v>
      </c>
      <c r="BJ117" s="105">
        <f>ROUND($L$117*$K$117,2)</f>
        <v>0</v>
      </c>
      <c r="BK117" s="71" t="s">
        <v>225</v>
      </c>
      <c r="BL117" s="71" t="s">
        <v>763</v>
      </c>
    </row>
    <row r="118" spans="2:64" s="6" customFormat="1" ht="27" customHeight="1">
      <c r="B118" s="20"/>
      <c r="C118" s="99" t="s">
        <v>17</v>
      </c>
      <c r="D118" s="99" t="s">
        <v>121</v>
      </c>
      <c r="E118" s="98" t="s">
        <v>764</v>
      </c>
      <c r="F118" s="254" t="s">
        <v>765</v>
      </c>
      <c r="G118" s="255"/>
      <c r="H118" s="255"/>
      <c r="I118" s="255"/>
      <c r="J118" s="99" t="s">
        <v>145</v>
      </c>
      <c r="K118" s="100">
        <v>595</v>
      </c>
      <c r="L118" s="256"/>
      <c r="M118" s="255"/>
      <c r="N118" s="257">
        <f>ROUND($L$118*$K$118,2)</f>
        <v>0</v>
      </c>
      <c r="O118" s="255"/>
      <c r="P118" s="255"/>
      <c r="Q118" s="255"/>
      <c r="R118" s="20"/>
      <c r="S118" s="101"/>
      <c r="T118" s="102" t="s">
        <v>37</v>
      </c>
      <c r="W118" s="103">
        <v>0</v>
      </c>
      <c r="X118" s="103">
        <f>$W$118*$K$118</f>
        <v>0</v>
      </c>
      <c r="Y118" s="103">
        <v>0</v>
      </c>
      <c r="Z118" s="104">
        <f>$Y$118*$K$118</f>
        <v>0</v>
      </c>
      <c r="AQ118" s="71" t="s">
        <v>225</v>
      </c>
      <c r="AS118" s="71" t="s">
        <v>121</v>
      </c>
      <c r="AT118" s="71" t="s">
        <v>76</v>
      </c>
      <c r="AX118" s="71" t="s">
        <v>120</v>
      </c>
      <c r="BD118" s="105">
        <f>IF($T$118="základní",$N$118,0)</f>
        <v>0</v>
      </c>
      <c r="BE118" s="105">
        <f>IF($T$118="snížená",$N$118,0)</f>
        <v>0</v>
      </c>
      <c r="BF118" s="105">
        <f>IF($T$118="zákl. přenesená",$N$118,0)</f>
        <v>0</v>
      </c>
      <c r="BG118" s="105">
        <f>IF($T$118="sníž. přenesená",$N$118,0)</f>
        <v>0</v>
      </c>
      <c r="BH118" s="105">
        <f>IF($T$118="nulová",$N$118,0)</f>
        <v>0</v>
      </c>
      <c r="BI118" s="71" t="s">
        <v>17</v>
      </c>
      <c r="BJ118" s="105">
        <f>ROUND($L$118*$K$118,2)</f>
        <v>0</v>
      </c>
      <c r="BK118" s="71" t="s">
        <v>225</v>
      </c>
      <c r="BL118" s="71" t="s">
        <v>766</v>
      </c>
    </row>
    <row r="119" spans="2:64" s="6" customFormat="1" ht="15.75" customHeight="1">
      <c r="B119" s="20"/>
      <c r="C119" s="137" t="s">
        <v>76</v>
      </c>
      <c r="D119" s="137" t="s">
        <v>412</v>
      </c>
      <c r="E119" s="136" t="s">
        <v>767</v>
      </c>
      <c r="F119" s="279" t="s">
        <v>768</v>
      </c>
      <c r="G119" s="280"/>
      <c r="H119" s="280"/>
      <c r="I119" s="280"/>
      <c r="J119" s="137" t="s">
        <v>145</v>
      </c>
      <c r="K119" s="138">
        <v>150</v>
      </c>
      <c r="L119" s="281"/>
      <c r="M119" s="280"/>
      <c r="N119" s="278">
        <f>ROUND($L$119*$K$119,2)</f>
        <v>0</v>
      </c>
      <c r="O119" s="255"/>
      <c r="P119" s="255"/>
      <c r="Q119" s="255"/>
      <c r="R119" s="20"/>
      <c r="S119" s="101"/>
      <c r="T119" s="102" t="s">
        <v>37</v>
      </c>
      <c r="W119" s="103">
        <v>0.000119</v>
      </c>
      <c r="X119" s="103">
        <f>$W$119*$K$119</f>
        <v>0.01785</v>
      </c>
      <c r="Y119" s="103">
        <v>0</v>
      </c>
      <c r="Z119" s="104">
        <f>$Y$119*$K$119</f>
        <v>0</v>
      </c>
      <c r="AQ119" s="71" t="s">
        <v>242</v>
      </c>
      <c r="AS119" s="71" t="s">
        <v>412</v>
      </c>
      <c r="AT119" s="71" t="s">
        <v>76</v>
      </c>
      <c r="AX119" s="71" t="s">
        <v>120</v>
      </c>
      <c r="BD119" s="105">
        <f>IF($T$119="základní",$N$119,0)</f>
        <v>0</v>
      </c>
      <c r="BE119" s="105">
        <f>IF($T$119="snížená",$N$119,0)</f>
        <v>0</v>
      </c>
      <c r="BF119" s="105">
        <f>IF($T$119="zákl. přenesená",$N$119,0)</f>
        <v>0</v>
      </c>
      <c r="BG119" s="105">
        <f>IF($T$119="sníž. přenesená",$N$119,0)</f>
        <v>0</v>
      </c>
      <c r="BH119" s="105">
        <f>IF($T$119="nulová",$N$119,0)</f>
        <v>0</v>
      </c>
      <c r="BI119" s="71" t="s">
        <v>17</v>
      </c>
      <c r="BJ119" s="105">
        <f>ROUND($L$119*$K$119,2)</f>
        <v>0</v>
      </c>
      <c r="BK119" s="71" t="s">
        <v>225</v>
      </c>
      <c r="BL119" s="71" t="s">
        <v>769</v>
      </c>
    </row>
    <row r="120" spans="2:64" s="6" customFormat="1" ht="15.75" customHeight="1">
      <c r="B120" s="20"/>
      <c r="C120" s="137" t="s">
        <v>127</v>
      </c>
      <c r="D120" s="137" t="s">
        <v>412</v>
      </c>
      <c r="E120" s="136" t="s">
        <v>770</v>
      </c>
      <c r="F120" s="279" t="s">
        <v>771</v>
      </c>
      <c r="G120" s="280"/>
      <c r="H120" s="280"/>
      <c r="I120" s="280"/>
      <c r="J120" s="137" t="s">
        <v>145</v>
      </c>
      <c r="K120" s="138">
        <v>225</v>
      </c>
      <c r="L120" s="281"/>
      <c r="M120" s="280"/>
      <c r="N120" s="278">
        <f>ROUND($L$120*$K$120,2)</f>
        <v>0</v>
      </c>
      <c r="O120" s="255"/>
      <c r="P120" s="255"/>
      <c r="Q120" s="255"/>
      <c r="R120" s="20"/>
      <c r="S120" s="101"/>
      <c r="T120" s="102" t="s">
        <v>37</v>
      </c>
      <c r="W120" s="103">
        <v>0.000175</v>
      </c>
      <c r="X120" s="103">
        <f>$W$120*$K$120</f>
        <v>0.039375</v>
      </c>
      <c r="Y120" s="103">
        <v>0</v>
      </c>
      <c r="Z120" s="104">
        <f>$Y$120*$K$120</f>
        <v>0</v>
      </c>
      <c r="AQ120" s="71" t="s">
        <v>242</v>
      </c>
      <c r="AS120" s="71" t="s">
        <v>412</v>
      </c>
      <c r="AT120" s="71" t="s">
        <v>76</v>
      </c>
      <c r="AX120" s="71" t="s">
        <v>120</v>
      </c>
      <c r="BD120" s="105">
        <f>IF($T$120="základní",$N$120,0)</f>
        <v>0</v>
      </c>
      <c r="BE120" s="105">
        <f>IF($T$120="snížená",$N$120,0)</f>
        <v>0</v>
      </c>
      <c r="BF120" s="105">
        <f>IF($T$120="zákl. přenesená",$N$120,0)</f>
        <v>0</v>
      </c>
      <c r="BG120" s="105">
        <f>IF($T$120="sníž. přenesená",$N$120,0)</f>
        <v>0</v>
      </c>
      <c r="BH120" s="105">
        <f>IF($T$120="nulová",$N$120,0)</f>
        <v>0</v>
      </c>
      <c r="BI120" s="71" t="s">
        <v>17</v>
      </c>
      <c r="BJ120" s="105">
        <f>ROUND($L$120*$K$120,2)</f>
        <v>0</v>
      </c>
      <c r="BK120" s="71" t="s">
        <v>225</v>
      </c>
      <c r="BL120" s="71" t="s">
        <v>772</v>
      </c>
    </row>
    <row r="121" spans="2:64" s="6" customFormat="1" ht="15.75" customHeight="1">
      <c r="B121" s="20"/>
      <c r="C121" s="137" t="s">
        <v>146</v>
      </c>
      <c r="D121" s="137" t="s">
        <v>412</v>
      </c>
      <c r="E121" s="136" t="s">
        <v>773</v>
      </c>
      <c r="F121" s="279" t="s">
        <v>774</v>
      </c>
      <c r="G121" s="280"/>
      <c r="H121" s="280"/>
      <c r="I121" s="280"/>
      <c r="J121" s="137" t="s">
        <v>145</v>
      </c>
      <c r="K121" s="138">
        <v>25</v>
      </c>
      <c r="L121" s="281"/>
      <c r="M121" s="280"/>
      <c r="N121" s="278">
        <f>ROUND($L$121*$K$121,2)</f>
        <v>0</v>
      </c>
      <c r="O121" s="255"/>
      <c r="P121" s="255"/>
      <c r="Q121" s="255"/>
      <c r="R121" s="20"/>
      <c r="S121" s="101"/>
      <c r="T121" s="102" t="s">
        <v>37</v>
      </c>
      <c r="W121" s="103">
        <v>0.00018</v>
      </c>
      <c r="X121" s="103">
        <f>$W$121*$K$121</f>
        <v>0.0045000000000000005</v>
      </c>
      <c r="Y121" s="103">
        <v>0</v>
      </c>
      <c r="Z121" s="104">
        <f>$Y$121*$K$121</f>
        <v>0</v>
      </c>
      <c r="AQ121" s="71" t="s">
        <v>242</v>
      </c>
      <c r="AS121" s="71" t="s">
        <v>412</v>
      </c>
      <c r="AT121" s="71" t="s">
        <v>76</v>
      </c>
      <c r="AX121" s="71" t="s">
        <v>120</v>
      </c>
      <c r="BD121" s="105">
        <f>IF($T$121="základní",$N$121,0)</f>
        <v>0</v>
      </c>
      <c r="BE121" s="105">
        <f>IF($T$121="snížená",$N$121,0)</f>
        <v>0</v>
      </c>
      <c r="BF121" s="105">
        <f>IF($T$121="zákl. přenesená",$N$121,0)</f>
        <v>0</v>
      </c>
      <c r="BG121" s="105">
        <f>IF($T$121="sníž. přenesená",$N$121,0)</f>
        <v>0</v>
      </c>
      <c r="BH121" s="105">
        <f>IF($T$121="nulová",$N$121,0)</f>
        <v>0</v>
      </c>
      <c r="BI121" s="71" t="s">
        <v>17</v>
      </c>
      <c r="BJ121" s="105">
        <f>ROUND($L$121*$K$121,2)</f>
        <v>0</v>
      </c>
      <c r="BK121" s="71" t="s">
        <v>225</v>
      </c>
      <c r="BL121" s="71" t="s">
        <v>775</v>
      </c>
    </row>
    <row r="122" spans="2:64" s="6" customFormat="1" ht="15.75" customHeight="1">
      <c r="B122" s="20"/>
      <c r="C122" s="137" t="s">
        <v>119</v>
      </c>
      <c r="D122" s="137" t="s">
        <v>412</v>
      </c>
      <c r="E122" s="136" t="s">
        <v>776</v>
      </c>
      <c r="F122" s="279" t="s">
        <v>777</v>
      </c>
      <c r="G122" s="280"/>
      <c r="H122" s="280"/>
      <c r="I122" s="280"/>
      <c r="J122" s="137" t="s">
        <v>145</v>
      </c>
      <c r="K122" s="138">
        <v>115</v>
      </c>
      <c r="L122" s="281"/>
      <c r="M122" s="280"/>
      <c r="N122" s="278">
        <f>ROUND($L$122*$K$122,2)</f>
        <v>0</v>
      </c>
      <c r="O122" s="255"/>
      <c r="P122" s="255"/>
      <c r="Q122" s="255"/>
      <c r="R122" s="20"/>
      <c r="S122" s="101"/>
      <c r="T122" s="102" t="s">
        <v>37</v>
      </c>
      <c r="W122" s="103">
        <v>0.000269</v>
      </c>
      <c r="X122" s="103">
        <f>$W$122*$K$122</f>
        <v>0.030934999999999997</v>
      </c>
      <c r="Y122" s="103">
        <v>0</v>
      </c>
      <c r="Z122" s="104">
        <f>$Y$122*$K$122</f>
        <v>0</v>
      </c>
      <c r="AQ122" s="71" t="s">
        <v>242</v>
      </c>
      <c r="AS122" s="71" t="s">
        <v>412</v>
      </c>
      <c r="AT122" s="71" t="s">
        <v>76</v>
      </c>
      <c r="AX122" s="71" t="s">
        <v>120</v>
      </c>
      <c r="BD122" s="105">
        <f>IF($T$122="základní",$N$122,0)</f>
        <v>0</v>
      </c>
      <c r="BE122" s="105">
        <f>IF($T$122="snížená",$N$122,0)</f>
        <v>0</v>
      </c>
      <c r="BF122" s="105">
        <f>IF($T$122="zákl. přenesená",$N$122,0)</f>
        <v>0</v>
      </c>
      <c r="BG122" s="105">
        <f>IF($T$122="sníž. přenesená",$N$122,0)</f>
        <v>0</v>
      </c>
      <c r="BH122" s="105">
        <f>IF($T$122="nulová",$N$122,0)</f>
        <v>0</v>
      </c>
      <c r="BI122" s="71" t="s">
        <v>17</v>
      </c>
      <c r="BJ122" s="105">
        <f>ROUND($L$122*$K$122,2)</f>
        <v>0</v>
      </c>
      <c r="BK122" s="71" t="s">
        <v>225</v>
      </c>
      <c r="BL122" s="71" t="s">
        <v>778</v>
      </c>
    </row>
    <row r="123" spans="2:64" s="6" customFormat="1" ht="15.75" customHeight="1">
      <c r="B123" s="20"/>
      <c r="C123" s="137" t="s">
        <v>183</v>
      </c>
      <c r="D123" s="137" t="s">
        <v>412</v>
      </c>
      <c r="E123" s="136" t="s">
        <v>779</v>
      </c>
      <c r="F123" s="279" t="s">
        <v>780</v>
      </c>
      <c r="G123" s="280"/>
      <c r="H123" s="280"/>
      <c r="I123" s="280"/>
      <c r="J123" s="137" t="s">
        <v>145</v>
      </c>
      <c r="K123" s="138">
        <v>40</v>
      </c>
      <c r="L123" s="281"/>
      <c r="M123" s="280"/>
      <c r="N123" s="278">
        <f>ROUND($L$123*$K$123,2)</f>
        <v>0</v>
      </c>
      <c r="O123" s="255"/>
      <c r="P123" s="255"/>
      <c r="Q123" s="255"/>
      <c r="R123" s="20"/>
      <c r="S123" s="101"/>
      <c r="T123" s="102" t="s">
        <v>37</v>
      </c>
      <c r="W123" s="103">
        <v>0.000215</v>
      </c>
      <c r="X123" s="103">
        <f>$W$123*$K$123</f>
        <v>0.0086</v>
      </c>
      <c r="Y123" s="103">
        <v>0</v>
      </c>
      <c r="Z123" s="104">
        <f>$Y$123*$K$123</f>
        <v>0</v>
      </c>
      <c r="AQ123" s="71" t="s">
        <v>242</v>
      </c>
      <c r="AS123" s="71" t="s">
        <v>412</v>
      </c>
      <c r="AT123" s="71" t="s">
        <v>76</v>
      </c>
      <c r="AX123" s="71" t="s">
        <v>120</v>
      </c>
      <c r="BD123" s="105">
        <f>IF($T$123="základní",$N$123,0)</f>
        <v>0</v>
      </c>
      <c r="BE123" s="105">
        <f>IF($T$123="snížená",$N$123,0)</f>
        <v>0</v>
      </c>
      <c r="BF123" s="105">
        <f>IF($T$123="zákl. přenesená",$N$123,0)</f>
        <v>0</v>
      </c>
      <c r="BG123" s="105">
        <f>IF($T$123="sníž. přenesená",$N$123,0)</f>
        <v>0</v>
      </c>
      <c r="BH123" s="105">
        <f>IF($T$123="nulová",$N$123,0)</f>
        <v>0</v>
      </c>
      <c r="BI123" s="71" t="s">
        <v>17</v>
      </c>
      <c r="BJ123" s="105">
        <f>ROUND($L$123*$K$123,2)</f>
        <v>0</v>
      </c>
      <c r="BK123" s="71" t="s">
        <v>225</v>
      </c>
      <c r="BL123" s="71" t="s">
        <v>781</v>
      </c>
    </row>
    <row r="124" spans="2:64" s="6" customFormat="1" ht="15.75" customHeight="1">
      <c r="B124" s="20"/>
      <c r="C124" s="137" t="s">
        <v>262</v>
      </c>
      <c r="D124" s="137" t="s">
        <v>412</v>
      </c>
      <c r="E124" s="136" t="s">
        <v>782</v>
      </c>
      <c r="F124" s="279" t="s">
        <v>783</v>
      </c>
      <c r="G124" s="280"/>
      <c r="H124" s="280"/>
      <c r="I124" s="280"/>
      <c r="J124" s="137" t="s">
        <v>145</v>
      </c>
      <c r="K124" s="138">
        <v>40</v>
      </c>
      <c r="L124" s="281"/>
      <c r="M124" s="280"/>
      <c r="N124" s="278">
        <f>ROUND($L$124*$K$124,2)</f>
        <v>0</v>
      </c>
      <c r="O124" s="255"/>
      <c r="P124" s="255"/>
      <c r="Q124" s="255"/>
      <c r="R124" s="20"/>
      <c r="S124" s="101"/>
      <c r="T124" s="102" t="s">
        <v>37</v>
      </c>
      <c r="W124" s="103">
        <v>0.000296</v>
      </c>
      <c r="X124" s="103">
        <f>$W$124*$K$124</f>
        <v>0.01184</v>
      </c>
      <c r="Y124" s="103">
        <v>0</v>
      </c>
      <c r="Z124" s="104">
        <f>$Y$124*$K$124</f>
        <v>0</v>
      </c>
      <c r="AQ124" s="71" t="s">
        <v>242</v>
      </c>
      <c r="AS124" s="71" t="s">
        <v>412</v>
      </c>
      <c r="AT124" s="71" t="s">
        <v>76</v>
      </c>
      <c r="AX124" s="71" t="s">
        <v>120</v>
      </c>
      <c r="BD124" s="105">
        <f>IF($T$124="základní",$N$124,0)</f>
        <v>0</v>
      </c>
      <c r="BE124" s="105">
        <f>IF($T$124="snížená",$N$124,0)</f>
        <v>0</v>
      </c>
      <c r="BF124" s="105">
        <f>IF($T$124="zákl. přenesená",$N$124,0)</f>
        <v>0</v>
      </c>
      <c r="BG124" s="105">
        <f>IF($T$124="sníž. přenesená",$N$124,0)</f>
        <v>0</v>
      </c>
      <c r="BH124" s="105">
        <f>IF($T$124="nulová",$N$124,0)</f>
        <v>0</v>
      </c>
      <c r="BI124" s="71" t="s">
        <v>17</v>
      </c>
      <c r="BJ124" s="105">
        <f>ROUND($L$124*$K$124,2)</f>
        <v>0</v>
      </c>
      <c r="BK124" s="71" t="s">
        <v>225</v>
      </c>
      <c r="BL124" s="71" t="s">
        <v>784</v>
      </c>
    </row>
    <row r="125" spans="2:64" s="6" customFormat="1" ht="27" customHeight="1">
      <c r="B125" s="20"/>
      <c r="C125" s="99" t="s">
        <v>266</v>
      </c>
      <c r="D125" s="99" t="s">
        <v>121</v>
      </c>
      <c r="E125" s="98" t="s">
        <v>785</v>
      </c>
      <c r="F125" s="254" t="s">
        <v>786</v>
      </c>
      <c r="G125" s="255"/>
      <c r="H125" s="255"/>
      <c r="I125" s="255"/>
      <c r="J125" s="99" t="s">
        <v>145</v>
      </c>
      <c r="K125" s="100">
        <v>170</v>
      </c>
      <c r="L125" s="256"/>
      <c r="M125" s="255"/>
      <c r="N125" s="257">
        <f>ROUND($L$125*$K$125,2)</f>
        <v>0</v>
      </c>
      <c r="O125" s="255"/>
      <c r="P125" s="255"/>
      <c r="Q125" s="255"/>
      <c r="R125" s="20"/>
      <c r="S125" s="101"/>
      <c r="T125" s="102" t="s">
        <v>37</v>
      </c>
      <c r="W125" s="103">
        <v>0</v>
      </c>
      <c r="X125" s="103">
        <f>$W$125*$K$125</f>
        <v>0</v>
      </c>
      <c r="Y125" s="103">
        <v>0</v>
      </c>
      <c r="Z125" s="104">
        <f>$Y$125*$K$125</f>
        <v>0</v>
      </c>
      <c r="AQ125" s="71" t="s">
        <v>225</v>
      </c>
      <c r="AS125" s="71" t="s">
        <v>121</v>
      </c>
      <c r="AT125" s="71" t="s">
        <v>76</v>
      </c>
      <c r="AX125" s="71" t="s">
        <v>120</v>
      </c>
      <c r="BD125" s="105">
        <f>IF($T$125="základní",$N$125,0)</f>
        <v>0</v>
      </c>
      <c r="BE125" s="105">
        <f>IF($T$125="snížená",$N$125,0)</f>
        <v>0</v>
      </c>
      <c r="BF125" s="105">
        <f>IF($T$125="zákl. přenesená",$N$125,0)</f>
        <v>0</v>
      </c>
      <c r="BG125" s="105">
        <f>IF($T$125="sníž. přenesená",$N$125,0)</f>
        <v>0</v>
      </c>
      <c r="BH125" s="105">
        <f>IF($T$125="nulová",$N$125,0)</f>
        <v>0</v>
      </c>
      <c r="BI125" s="71" t="s">
        <v>17</v>
      </c>
      <c r="BJ125" s="105">
        <f>ROUND($L$125*$K$125,2)</f>
        <v>0</v>
      </c>
      <c r="BK125" s="71" t="s">
        <v>225</v>
      </c>
      <c r="BL125" s="71" t="s">
        <v>787</v>
      </c>
    </row>
    <row r="126" spans="2:64" s="6" customFormat="1" ht="15.75" customHeight="1">
      <c r="B126" s="20"/>
      <c r="C126" s="137" t="s">
        <v>272</v>
      </c>
      <c r="D126" s="137" t="s">
        <v>412</v>
      </c>
      <c r="E126" s="136" t="s">
        <v>788</v>
      </c>
      <c r="F126" s="279" t="s">
        <v>789</v>
      </c>
      <c r="G126" s="280"/>
      <c r="H126" s="280"/>
      <c r="I126" s="280"/>
      <c r="J126" s="137" t="s">
        <v>145</v>
      </c>
      <c r="K126" s="138">
        <v>70</v>
      </c>
      <c r="L126" s="281"/>
      <c r="M126" s="280"/>
      <c r="N126" s="278">
        <f>ROUND($L$126*$K$126,2)</f>
        <v>0</v>
      </c>
      <c r="O126" s="255"/>
      <c r="P126" s="255"/>
      <c r="Q126" s="255"/>
      <c r="R126" s="20"/>
      <c r="S126" s="101"/>
      <c r="T126" s="102" t="s">
        <v>37</v>
      </c>
      <c r="W126" s="103">
        <v>0.000906</v>
      </c>
      <c r="X126" s="103">
        <f>$W$126*$K$126</f>
        <v>0.06342</v>
      </c>
      <c r="Y126" s="103">
        <v>0</v>
      </c>
      <c r="Z126" s="104">
        <f>$Y$126*$K$126</f>
        <v>0</v>
      </c>
      <c r="AQ126" s="71" t="s">
        <v>242</v>
      </c>
      <c r="AS126" s="71" t="s">
        <v>412</v>
      </c>
      <c r="AT126" s="71" t="s">
        <v>76</v>
      </c>
      <c r="AX126" s="71" t="s">
        <v>120</v>
      </c>
      <c r="BD126" s="105">
        <f>IF($T$126="základní",$N$126,0)</f>
        <v>0</v>
      </c>
      <c r="BE126" s="105">
        <f>IF($T$126="snížená",$N$126,0)</f>
        <v>0</v>
      </c>
      <c r="BF126" s="105">
        <f>IF($T$126="zákl. přenesená",$N$126,0)</f>
        <v>0</v>
      </c>
      <c r="BG126" s="105">
        <f>IF($T$126="sníž. přenesená",$N$126,0)</f>
        <v>0</v>
      </c>
      <c r="BH126" s="105">
        <f>IF($T$126="nulová",$N$126,0)</f>
        <v>0</v>
      </c>
      <c r="BI126" s="71" t="s">
        <v>17</v>
      </c>
      <c r="BJ126" s="105">
        <f>ROUND($L$126*$K$126,2)</f>
        <v>0</v>
      </c>
      <c r="BK126" s="71" t="s">
        <v>225</v>
      </c>
      <c r="BL126" s="71" t="s">
        <v>790</v>
      </c>
    </row>
    <row r="127" spans="2:64" s="6" customFormat="1" ht="15.75" customHeight="1">
      <c r="B127" s="20"/>
      <c r="C127" s="137" t="s">
        <v>22</v>
      </c>
      <c r="D127" s="137" t="s">
        <v>412</v>
      </c>
      <c r="E127" s="136" t="s">
        <v>791</v>
      </c>
      <c r="F127" s="279" t="s">
        <v>792</v>
      </c>
      <c r="G127" s="280"/>
      <c r="H127" s="280"/>
      <c r="I127" s="280"/>
      <c r="J127" s="137" t="s">
        <v>145</v>
      </c>
      <c r="K127" s="138">
        <v>70</v>
      </c>
      <c r="L127" s="281"/>
      <c r="M127" s="280"/>
      <c r="N127" s="278">
        <f>ROUND($L$127*$K$127,2)</f>
        <v>0</v>
      </c>
      <c r="O127" s="255"/>
      <c r="P127" s="255"/>
      <c r="Q127" s="255"/>
      <c r="R127" s="20"/>
      <c r="S127" s="101"/>
      <c r="T127" s="102" t="s">
        <v>37</v>
      </c>
      <c r="W127" s="103">
        <v>0.001566</v>
      </c>
      <c r="X127" s="103">
        <f>$W$127*$K$127</f>
        <v>0.10962</v>
      </c>
      <c r="Y127" s="103">
        <v>0</v>
      </c>
      <c r="Z127" s="104">
        <f>$Y$127*$K$127</f>
        <v>0</v>
      </c>
      <c r="AQ127" s="71" t="s">
        <v>242</v>
      </c>
      <c r="AS127" s="71" t="s">
        <v>412</v>
      </c>
      <c r="AT127" s="71" t="s">
        <v>76</v>
      </c>
      <c r="AX127" s="71" t="s">
        <v>120</v>
      </c>
      <c r="BD127" s="105">
        <f>IF($T$127="základní",$N$127,0)</f>
        <v>0</v>
      </c>
      <c r="BE127" s="105">
        <f>IF($T$127="snížená",$N$127,0)</f>
        <v>0</v>
      </c>
      <c r="BF127" s="105">
        <f>IF($T$127="zákl. přenesená",$N$127,0)</f>
        <v>0</v>
      </c>
      <c r="BG127" s="105">
        <f>IF($T$127="sníž. přenesená",$N$127,0)</f>
        <v>0</v>
      </c>
      <c r="BH127" s="105">
        <f>IF($T$127="nulová",$N$127,0)</f>
        <v>0</v>
      </c>
      <c r="BI127" s="71" t="s">
        <v>17</v>
      </c>
      <c r="BJ127" s="105">
        <f>ROUND($L$127*$K$127,2)</f>
        <v>0</v>
      </c>
      <c r="BK127" s="71" t="s">
        <v>225</v>
      </c>
      <c r="BL127" s="71" t="s">
        <v>793</v>
      </c>
    </row>
    <row r="128" spans="2:64" s="6" customFormat="1" ht="15.75" customHeight="1">
      <c r="B128" s="20"/>
      <c r="C128" s="137" t="s">
        <v>142</v>
      </c>
      <c r="D128" s="137" t="s">
        <v>412</v>
      </c>
      <c r="E128" s="136" t="s">
        <v>794</v>
      </c>
      <c r="F128" s="279" t="s">
        <v>795</v>
      </c>
      <c r="G128" s="280"/>
      <c r="H128" s="280"/>
      <c r="I128" s="280"/>
      <c r="J128" s="137" t="s">
        <v>145</v>
      </c>
      <c r="K128" s="138">
        <v>30</v>
      </c>
      <c r="L128" s="281"/>
      <c r="M128" s="280"/>
      <c r="N128" s="278">
        <f>ROUND($L$128*$K$128,2)</f>
        <v>0</v>
      </c>
      <c r="O128" s="255"/>
      <c r="P128" s="255"/>
      <c r="Q128" s="255"/>
      <c r="R128" s="20"/>
      <c r="S128" s="101"/>
      <c r="T128" s="102" t="s">
        <v>37</v>
      </c>
      <c r="W128" s="103">
        <v>0.001945</v>
      </c>
      <c r="X128" s="103">
        <f>$W$128*$K$128</f>
        <v>0.05835</v>
      </c>
      <c r="Y128" s="103">
        <v>0</v>
      </c>
      <c r="Z128" s="104">
        <f>$Y$128*$K$128</f>
        <v>0</v>
      </c>
      <c r="AQ128" s="71" t="s">
        <v>242</v>
      </c>
      <c r="AS128" s="71" t="s">
        <v>412</v>
      </c>
      <c r="AT128" s="71" t="s">
        <v>76</v>
      </c>
      <c r="AX128" s="71" t="s">
        <v>120</v>
      </c>
      <c r="BD128" s="105">
        <f>IF($T$128="základní",$N$128,0)</f>
        <v>0</v>
      </c>
      <c r="BE128" s="105">
        <f>IF($T$128="snížená",$N$128,0)</f>
        <v>0</v>
      </c>
      <c r="BF128" s="105">
        <f>IF($T$128="zákl. přenesená",$N$128,0)</f>
        <v>0</v>
      </c>
      <c r="BG128" s="105">
        <f>IF($T$128="sníž. přenesená",$N$128,0)</f>
        <v>0</v>
      </c>
      <c r="BH128" s="105">
        <f>IF($T$128="nulová",$N$128,0)</f>
        <v>0</v>
      </c>
      <c r="BI128" s="71" t="s">
        <v>17</v>
      </c>
      <c r="BJ128" s="105">
        <f>ROUND($L$128*$K$128,2)</f>
        <v>0</v>
      </c>
      <c r="BK128" s="71" t="s">
        <v>225</v>
      </c>
      <c r="BL128" s="71" t="s">
        <v>796</v>
      </c>
    </row>
    <row r="129" spans="2:64" s="6" customFormat="1" ht="27" customHeight="1">
      <c r="B129" s="20"/>
      <c r="C129" s="99" t="s">
        <v>568</v>
      </c>
      <c r="D129" s="99" t="s">
        <v>121</v>
      </c>
      <c r="E129" s="98" t="s">
        <v>797</v>
      </c>
      <c r="F129" s="254" t="s">
        <v>798</v>
      </c>
      <c r="G129" s="255"/>
      <c r="H129" s="255"/>
      <c r="I129" s="255"/>
      <c r="J129" s="99" t="s">
        <v>145</v>
      </c>
      <c r="K129" s="100">
        <v>25</v>
      </c>
      <c r="L129" s="256"/>
      <c r="M129" s="255"/>
      <c r="N129" s="257">
        <f>ROUND($L$129*$K$129,2)</f>
        <v>0</v>
      </c>
      <c r="O129" s="255"/>
      <c r="P129" s="255"/>
      <c r="Q129" s="255"/>
      <c r="R129" s="20"/>
      <c r="S129" s="101"/>
      <c r="T129" s="102" t="s">
        <v>37</v>
      </c>
      <c r="W129" s="103">
        <v>0</v>
      </c>
      <c r="X129" s="103">
        <f>$W$129*$K$129</f>
        <v>0</v>
      </c>
      <c r="Y129" s="103">
        <v>0</v>
      </c>
      <c r="Z129" s="104">
        <f>$Y$129*$K$129</f>
        <v>0</v>
      </c>
      <c r="AQ129" s="71" t="s">
        <v>225</v>
      </c>
      <c r="AS129" s="71" t="s">
        <v>121</v>
      </c>
      <c r="AT129" s="71" t="s">
        <v>76</v>
      </c>
      <c r="AX129" s="71" t="s">
        <v>120</v>
      </c>
      <c r="BD129" s="105">
        <f>IF($T$129="základní",$N$129,0)</f>
        <v>0</v>
      </c>
      <c r="BE129" s="105">
        <f>IF($T$129="snížená",$N$129,0)</f>
        <v>0</v>
      </c>
      <c r="BF129" s="105">
        <f>IF($T$129="zákl. přenesená",$N$129,0)</f>
        <v>0</v>
      </c>
      <c r="BG129" s="105">
        <f>IF($T$129="sníž. přenesená",$N$129,0)</f>
        <v>0</v>
      </c>
      <c r="BH129" s="105">
        <f>IF($T$129="nulová",$N$129,0)</f>
        <v>0</v>
      </c>
      <c r="BI129" s="71" t="s">
        <v>17</v>
      </c>
      <c r="BJ129" s="105">
        <f>ROUND($L$129*$K$129,2)</f>
        <v>0</v>
      </c>
      <c r="BK129" s="71" t="s">
        <v>225</v>
      </c>
      <c r="BL129" s="71" t="s">
        <v>799</v>
      </c>
    </row>
    <row r="130" spans="2:64" s="6" customFormat="1" ht="27" customHeight="1">
      <c r="B130" s="20"/>
      <c r="C130" s="137" t="s">
        <v>800</v>
      </c>
      <c r="D130" s="137" t="s">
        <v>412</v>
      </c>
      <c r="E130" s="136" t="s">
        <v>801</v>
      </c>
      <c r="F130" s="279" t="s">
        <v>802</v>
      </c>
      <c r="G130" s="280"/>
      <c r="H130" s="280"/>
      <c r="I130" s="280"/>
      <c r="J130" s="137" t="s">
        <v>145</v>
      </c>
      <c r="K130" s="138">
        <v>25</v>
      </c>
      <c r="L130" s="281"/>
      <c r="M130" s="280"/>
      <c r="N130" s="278">
        <f>ROUND($L$130*$K$130,2)</f>
        <v>0</v>
      </c>
      <c r="O130" s="255"/>
      <c r="P130" s="255"/>
      <c r="Q130" s="255"/>
      <c r="R130" s="20"/>
      <c r="S130" s="101"/>
      <c r="T130" s="102" t="s">
        <v>37</v>
      </c>
      <c r="W130" s="103">
        <v>0.00205</v>
      </c>
      <c r="X130" s="103">
        <f>$W$130*$K$130</f>
        <v>0.051250000000000004</v>
      </c>
      <c r="Y130" s="103">
        <v>0</v>
      </c>
      <c r="Z130" s="104">
        <f>$Y$130*$K$130</f>
        <v>0</v>
      </c>
      <c r="AQ130" s="71" t="s">
        <v>242</v>
      </c>
      <c r="AS130" s="71" t="s">
        <v>412</v>
      </c>
      <c r="AT130" s="71" t="s">
        <v>76</v>
      </c>
      <c r="AX130" s="71" t="s">
        <v>120</v>
      </c>
      <c r="BD130" s="105">
        <f>IF($T$130="základní",$N$130,0)</f>
        <v>0</v>
      </c>
      <c r="BE130" s="105">
        <f>IF($T$130="snížená",$N$130,0)</f>
        <v>0</v>
      </c>
      <c r="BF130" s="105">
        <f>IF($T$130="zákl. přenesená",$N$130,0)</f>
        <v>0</v>
      </c>
      <c r="BG130" s="105">
        <f>IF($T$130="sníž. přenesená",$N$130,0)</f>
        <v>0</v>
      </c>
      <c r="BH130" s="105">
        <f>IF($T$130="nulová",$N$130,0)</f>
        <v>0</v>
      </c>
      <c r="BI130" s="71" t="s">
        <v>17</v>
      </c>
      <c r="BJ130" s="105">
        <f>ROUND($L$130*$K$130,2)</f>
        <v>0</v>
      </c>
      <c r="BK130" s="71" t="s">
        <v>225</v>
      </c>
      <c r="BL130" s="71" t="s">
        <v>803</v>
      </c>
    </row>
    <row r="131" spans="2:64" s="6" customFormat="1" ht="27" customHeight="1">
      <c r="B131" s="20"/>
      <c r="C131" s="99" t="s">
        <v>804</v>
      </c>
      <c r="D131" s="99" t="s">
        <v>121</v>
      </c>
      <c r="E131" s="98" t="s">
        <v>805</v>
      </c>
      <c r="F131" s="254" t="s">
        <v>806</v>
      </c>
      <c r="G131" s="255"/>
      <c r="H131" s="255"/>
      <c r="I131" s="255"/>
      <c r="J131" s="99" t="s">
        <v>145</v>
      </c>
      <c r="K131" s="100">
        <v>480</v>
      </c>
      <c r="L131" s="256"/>
      <c r="M131" s="255"/>
      <c r="N131" s="257">
        <f>ROUND($L$131*$K$131,2)</f>
        <v>0</v>
      </c>
      <c r="O131" s="255"/>
      <c r="P131" s="255"/>
      <c r="Q131" s="255"/>
      <c r="R131" s="20"/>
      <c r="S131" s="101"/>
      <c r="T131" s="102" t="s">
        <v>37</v>
      </c>
      <c r="W131" s="103">
        <v>0</v>
      </c>
      <c r="X131" s="103">
        <f>$W$131*$K$131</f>
        <v>0</v>
      </c>
      <c r="Y131" s="103">
        <v>0</v>
      </c>
      <c r="Z131" s="104">
        <f>$Y$131*$K$131</f>
        <v>0</v>
      </c>
      <c r="AQ131" s="71" t="s">
        <v>225</v>
      </c>
      <c r="AS131" s="71" t="s">
        <v>121</v>
      </c>
      <c r="AT131" s="71" t="s">
        <v>76</v>
      </c>
      <c r="AX131" s="71" t="s">
        <v>120</v>
      </c>
      <c r="BD131" s="105">
        <f>IF($T$131="základní",$N$131,0)</f>
        <v>0</v>
      </c>
      <c r="BE131" s="105">
        <f>IF($T$131="snížená",$N$131,0)</f>
        <v>0</v>
      </c>
      <c r="BF131" s="105">
        <f>IF($T$131="zákl. přenesená",$N$131,0)</f>
        <v>0</v>
      </c>
      <c r="BG131" s="105">
        <f>IF($T$131="sníž. přenesená",$N$131,0)</f>
        <v>0</v>
      </c>
      <c r="BH131" s="105">
        <f>IF($T$131="nulová",$N$131,0)</f>
        <v>0</v>
      </c>
      <c r="BI131" s="71" t="s">
        <v>17</v>
      </c>
      <c r="BJ131" s="105">
        <f>ROUND($L$131*$K$131,2)</f>
        <v>0</v>
      </c>
      <c r="BK131" s="71" t="s">
        <v>225</v>
      </c>
      <c r="BL131" s="71" t="s">
        <v>807</v>
      </c>
    </row>
    <row r="132" spans="2:64" s="6" customFormat="1" ht="27" customHeight="1">
      <c r="B132" s="20"/>
      <c r="C132" s="137" t="s">
        <v>808</v>
      </c>
      <c r="D132" s="137" t="s">
        <v>412</v>
      </c>
      <c r="E132" s="136" t="s">
        <v>809</v>
      </c>
      <c r="F132" s="279" t="s">
        <v>810</v>
      </c>
      <c r="G132" s="280"/>
      <c r="H132" s="280"/>
      <c r="I132" s="280"/>
      <c r="J132" s="137" t="s">
        <v>145</v>
      </c>
      <c r="K132" s="138">
        <v>480</v>
      </c>
      <c r="L132" s="281"/>
      <c r="M132" s="280"/>
      <c r="N132" s="278">
        <f>ROUND($L$132*$K$132,2)</f>
        <v>0</v>
      </c>
      <c r="O132" s="255"/>
      <c r="P132" s="255"/>
      <c r="Q132" s="255"/>
      <c r="R132" s="20"/>
      <c r="S132" s="101"/>
      <c r="T132" s="102" t="s">
        <v>37</v>
      </c>
      <c r="W132" s="103">
        <v>0.00329</v>
      </c>
      <c r="X132" s="103">
        <f>$W$132*$K$132</f>
        <v>1.5792</v>
      </c>
      <c r="Y132" s="103">
        <v>0</v>
      </c>
      <c r="Z132" s="104">
        <f>$Y$132*$K$132</f>
        <v>0</v>
      </c>
      <c r="AQ132" s="71" t="s">
        <v>242</v>
      </c>
      <c r="AS132" s="71" t="s">
        <v>412</v>
      </c>
      <c r="AT132" s="71" t="s">
        <v>76</v>
      </c>
      <c r="AX132" s="71" t="s">
        <v>120</v>
      </c>
      <c r="BD132" s="105">
        <f>IF($T$132="základní",$N$132,0)</f>
        <v>0</v>
      </c>
      <c r="BE132" s="105">
        <f>IF($T$132="snížená",$N$132,0)</f>
        <v>0</v>
      </c>
      <c r="BF132" s="105">
        <f>IF($T$132="zákl. přenesená",$N$132,0)</f>
        <v>0</v>
      </c>
      <c r="BG132" s="105">
        <f>IF($T$132="sníž. přenesená",$N$132,0)</f>
        <v>0</v>
      </c>
      <c r="BH132" s="105">
        <f>IF($T$132="nulová",$N$132,0)</f>
        <v>0</v>
      </c>
      <c r="BI132" s="71" t="s">
        <v>17</v>
      </c>
      <c r="BJ132" s="105">
        <f>ROUND($L$132*$K$132,2)</f>
        <v>0</v>
      </c>
      <c r="BK132" s="71" t="s">
        <v>225</v>
      </c>
      <c r="BL132" s="71" t="s">
        <v>811</v>
      </c>
    </row>
    <row r="133" spans="2:62" s="88" customFormat="1" ht="30.75" customHeight="1">
      <c r="B133" s="89"/>
      <c r="D133" s="96" t="s">
        <v>632</v>
      </c>
      <c r="N133" s="251">
        <f>$BJ$133</f>
        <v>0</v>
      </c>
      <c r="O133" s="252"/>
      <c r="P133" s="252"/>
      <c r="Q133" s="252"/>
      <c r="R133" s="89"/>
      <c r="S133" s="92"/>
      <c r="V133" s="93">
        <f>SUM($V$134:$V$144)</f>
        <v>0</v>
      </c>
      <c r="X133" s="93">
        <f>SUM($X$134:$X$144)</f>
        <v>0.001365</v>
      </c>
      <c r="Z133" s="94">
        <f>SUM($Z$134:$Z$144)</f>
        <v>0</v>
      </c>
      <c r="AQ133" s="91" t="s">
        <v>76</v>
      </c>
      <c r="AS133" s="91" t="s">
        <v>66</v>
      </c>
      <c r="AT133" s="91" t="s">
        <v>17</v>
      </c>
      <c r="AX133" s="91" t="s">
        <v>120</v>
      </c>
      <c r="BJ133" s="95">
        <f>SUM($BJ$134:$BJ$144)</f>
        <v>0</v>
      </c>
    </row>
    <row r="134" spans="2:64" s="6" customFormat="1" ht="15.75" customHeight="1">
      <c r="B134" s="20"/>
      <c r="C134" s="99" t="s">
        <v>204</v>
      </c>
      <c r="D134" s="99" t="s">
        <v>121</v>
      </c>
      <c r="E134" s="98" t="s">
        <v>812</v>
      </c>
      <c r="F134" s="254" t="s">
        <v>813</v>
      </c>
      <c r="G134" s="255"/>
      <c r="H134" s="255"/>
      <c r="I134" s="255"/>
      <c r="J134" s="99" t="s">
        <v>228</v>
      </c>
      <c r="K134" s="100">
        <v>58</v>
      </c>
      <c r="L134" s="256"/>
      <c r="M134" s="255"/>
      <c r="N134" s="257">
        <f>ROUND($L$134*$K$134,2)</f>
        <v>0</v>
      </c>
      <c r="O134" s="255"/>
      <c r="P134" s="255"/>
      <c r="Q134" s="255"/>
      <c r="R134" s="20"/>
      <c r="S134" s="101"/>
      <c r="T134" s="102" t="s">
        <v>37</v>
      </c>
      <c r="W134" s="103">
        <v>0</v>
      </c>
      <c r="X134" s="103">
        <f>$W$134*$K$134</f>
        <v>0</v>
      </c>
      <c r="Y134" s="103">
        <v>0</v>
      </c>
      <c r="Z134" s="104">
        <f>$Y$134*$K$134</f>
        <v>0</v>
      </c>
      <c r="AQ134" s="71" t="s">
        <v>225</v>
      </c>
      <c r="AS134" s="71" t="s">
        <v>121</v>
      </c>
      <c r="AT134" s="71" t="s">
        <v>76</v>
      </c>
      <c r="AX134" s="71" t="s">
        <v>120</v>
      </c>
      <c r="BD134" s="105">
        <f>IF($T$134="základní",$N$134,0)</f>
        <v>0</v>
      </c>
      <c r="BE134" s="105">
        <f>IF($T$134="snížená",$N$134,0)</f>
        <v>0</v>
      </c>
      <c r="BF134" s="105">
        <f>IF($T$134="zákl. přenesená",$N$134,0)</f>
        <v>0</v>
      </c>
      <c r="BG134" s="105">
        <f>IF($T$134="sníž. přenesená",$N$134,0)</f>
        <v>0</v>
      </c>
      <c r="BH134" s="105">
        <f>IF($T$134="nulová",$N$134,0)</f>
        <v>0</v>
      </c>
      <c r="BI134" s="71" t="s">
        <v>17</v>
      </c>
      <c r="BJ134" s="105">
        <f>ROUND($L$134*$K$134,2)</f>
        <v>0</v>
      </c>
      <c r="BK134" s="71" t="s">
        <v>225</v>
      </c>
      <c r="BL134" s="71" t="s">
        <v>814</v>
      </c>
    </row>
    <row r="135" spans="2:64" s="6" customFormat="1" ht="15.75" customHeight="1">
      <c r="B135" s="20"/>
      <c r="C135" s="137" t="s">
        <v>188</v>
      </c>
      <c r="D135" s="137" t="s">
        <v>412</v>
      </c>
      <c r="E135" s="136" t="s">
        <v>815</v>
      </c>
      <c r="F135" s="279" t="s">
        <v>816</v>
      </c>
      <c r="G135" s="280"/>
      <c r="H135" s="280"/>
      <c r="I135" s="280"/>
      <c r="J135" s="137" t="s">
        <v>228</v>
      </c>
      <c r="K135" s="138">
        <v>4</v>
      </c>
      <c r="L135" s="281"/>
      <c r="M135" s="280"/>
      <c r="N135" s="278">
        <f>ROUND($L$135*$K$135,2)</f>
        <v>0</v>
      </c>
      <c r="O135" s="255"/>
      <c r="P135" s="255"/>
      <c r="Q135" s="255"/>
      <c r="R135" s="20"/>
      <c r="S135" s="101"/>
      <c r="T135" s="102" t="s">
        <v>37</v>
      </c>
      <c r="W135" s="103">
        <v>4E-06</v>
      </c>
      <c r="X135" s="103">
        <f>$W$135*$K$135</f>
        <v>1.6E-05</v>
      </c>
      <c r="Y135" s="103">
        <v>0</v>
      </c>
      <c r="Z135" s="104">
        <f>$Y$135*$K$135</f>
        <v>0</v>
      </c>
      <c r="AQ135" s="71" t="s">
        <v>242</v>
      </c>
      <c r="AS135" s="71" t="s">
        <v>412</v>
      </c>
      <c r="AT135" s="71" t="s">
        <v>76</v>
      </c>
      <c r="AX135" s="71" t="s">
        <v>120</v>
      </c>
      <c r="BD135" s="105">
        <f>IF($T$135="základní",$N$135,0)</f>
        <v>0</v>
      </c>
      <c r="BE135" s="105">
        <f>IF($T$135="snížená",$N$135,0)</f>
        <v>0</v>
      </c>
      <c r="BF135" s="105">
        <f>IF($T$135="zákl. přenesená",$N$135,0)</f>
        <v>0</v>
      </c>
      <c r="BG135" s="105">
        <f>IF($T$135="sníž. přenesená",$N$135,0)</f>
        <v>0</v>
      </c>
      <c r="BH135" s="105">
        <f>IF($T$135="nulová",$N$135,0)</f>
        <v>0</v>
      </c>
      <c r="BI135" s="71" t="s">
        <v>17</v>
      </c>
      <c r="BJ135" s="105">
        <f>ROUND($L$135*$K$135,2)</f>
        <v>0</v>
      </c>
      <c r="BK135" s="71" t="s">
        <v>225</v>
      </c>
      <c r="BL135" s="71" t="s">
        <v>817</v>
      </c>
    </row>
    <row r="136" spans="2:64" s="6" customFormat="1" ht="15.75" customHeight="1">
      <c r="B136" s="20"/>
      <c r="C136" s="137" t="s">
        <v>221</v>
      </c>
      <c r="D136" s="137" t="s">
        <v>412</v>
      </c>
      <c r="E136" s="136" t="s">
        <v>818</v>
      </c>
      <c r="F136" s="279" t="s">
        <v>819</v>
      </c>
      <c r="G136" s="280"/>
      <c r="H136" s="280"/>
      <c r="I136" s="280"/>
      <c r="J136" s="137" t="s">
        <v>228</v>
      </c>
      <c r="K136" s="138">
        <v>4</v>
      </c>
      <c r="L136" s="281"/>
      <c r="M136" s="280"/>
      <c r="N136" s="278">
        <f>ROUND($L$136*$K$136,2)</f>
        <v>0</v>
      </c>
      <c r="O136" s="255"/>
      <c r="P136" s="255"/>
      <c r="Q136" s="255"/>
      <c r="R136" s="20"/>
      <c r="S136" s="101"/>
      <c r="T136" s="102" t="s">
        <v>37</v>
      </c>
      <c r="W136" s="103">
        <v>6E-06</v>
      </c>
      <c r="X136" s="103">
        <f>$W$136*$K$136</f>
        <v>2.4E-05</v>
      </c>
      <c r="Y136" s="103">
        <v>0</v>
      </c>
      <c r="Z136" s="104">
        <f>$Y$136*$K$136</f>
        <v>0</v>
      </c>
      <c r="AQ136" s="71" t="s">
        <v>242</v>
      </c>
      <c r="AS136" s="71" t="s">
        <v>412</v>
      </c>
      <c r="AT136" s="71" t="s">
        <v>76</v>
      </c>
      <c r="AX136" s="71" t="s">
        <v>120</v>
      </c>
      <c r="BD136" s="105">
        <f>IF($T$136="základní",$N$136,0)</f>
        <v>0</v>
      </c>
      <c r="BE136" s="105">
        <f>IF($T$136="snížená",$N$136,0)</f>
        <v>0</v>
      </c>
      <c r="BF136" s="105">
        <f>IF($T$136="zákl. přenesená",$N$136,0)</f>
        <v>0</v>
      </c>
      <c r="BG136" s="105">
        <f>IF($T$136="sníž. přenesená",$N$136,0)</f>
        <v>0</v>
      </c>
      <c r="BH136" s="105">
        <f>IF($T$136="nulová",$N$136,0)</f>
        <v>0</v>
      </c>
      <c r="BI136" s="71" t="s">
        <v>17</v>
      </c>
      <c r="BJ136" s="105">
        <f>ROUND($L$136*$K$136,2)</f>
        <v>0</v>
      </c>
      <c r="BK136" s="71" t="s">
        <v>225</v>
      </c>
      <c r="BL136" s="71" t="s">
        <v>820</v>
      </c>
    </row>
    <row r="137" spans="2:64" s="6" customFormat="1" ht="15.75" customHeight="1">
      <c r="B137" s="20"/>
      <c r="C137" s="137" t="s">
        <v>276</v>
      </c>
      <c r="D137" s="137" t="s">
        <v>412</v>
      </c>
      <c r="E137" s="136" t="s">
        <v>821</v>
      </c>
      <c r="F137" s="279" t="s">
        <v>822</v>
      </c>
      <c r="G137" s="280"/>
      <c r="H137" s="280"/>
      <c r="I137" s="280"/>
      <c r="J137" s="137" t="s">
        <v>228</v>
      </c>
      <c r="K137" s="138">
        <v>25</v>
      </c>
      <c r="L137" s="281"/>
      <c r="M137" s="280"/>
      <c r="N137" s="278">
        <f>ROUND($L$137*$K$137,2)</f>
        <v>0</v>
      </c>
      <c r="O137" s="255"/>
      <c r="P137" s="255"/>
      <c r="Q137" s="255"/>
      <c r="R137" s="20"/>
      <c r="S137" s="101"/>
      <c r="T137" s="102" t="s">
        <v>37</v>
      </c>
      <c r="W137" s="103">
        <v>6E-06</v>
      </c>
      <c r="X137" s="103">
        <f>$W$137*$K$137</f>
        <v>0.00015000000000000001</v>
      </c>
      <c r="Y137" s="103">
        <v>0</v>
      </c>
      <c r="Z137" s="104">
        <f>$Y$137*$K$137</f>
        <v>0</v>
      </c>
      <c r="AQ137" s="71" t="s">
        <v>242</v>
      </c>
      <c r="AS137" s="71" t="s">
        <v>412</v>
      </c>
      <c r="AT137" s="71" t="s">
        <v>76</v>
      </c>
      <c r="AX137" s="71" t="s">
        <v>120</v>
      </c>
      <c r="BD137" s="105">
        <f>IF($T$137="základní",$N$137,0)</f>
        <v>0</v>
      </c>
      <c r="BE137" s="105">
        <f>IF($T$137="snížená",$N$137,0)</f>
        <v>0</v>
      </c>
      <c r="BF137" s="105">
        <f>IF($T$137="zákl. přenesená",$N$137,0)</f>
        <v>0</v>
      </c>
      <c r="BG137" s="105">
        <f>IF($T$137="sníž. přenesená",$N$137,0)</f>
        <v>0</v>
      </c>
      <c r="BH137" s="105">
        <f>IF($T$137="nulová",$N$137,0)</f>
        <v>0</v>
      </c>
      <c r="BI137" s="71" t="s">
        <v>17</v>
      </c>
      <c r="BJ137" s="105">
        <f>ROUND($L$137*$K$137,2)</f>
        <v>0</v>
      </c>
      <c r="BK137" s="71" t="s">
        <v>225</v>
      </c>
      <c r="BL137" s="71" t="s">
        <v>823</v>
      </c>
    </row>
    <row r="138" spans="2:64" s="6" customFormat="1" ht="15.75" customHeight="1">
      <c r="B138" s="20"/>
      <c r="C138" s="137" t="s">
        <v>280</v>
      </c>
      <c r="D138" s="137" t="s">
        <v>412</v>
      </c>
      <c r="E138" s="136" t="s">
        <v>824</v>
      </c>
      <c r="F138" s="279" t="s">
        <v>825</v>
      </c>
      <c r="G138" s="280"/>
      <c r="H138" s="280"/>
      <c r="I138" s="280"/>
      <c r="J138" s="137" t="s">
        <v>228</v>
      </c>
      <c r="K138" s="138">
        <v>25</v>
      </c>
      <c r="L138" s="281"/>
      <c r="M138" s="280"/>
      <c r="N138" s="278">
        <f>ROUND($L$138*$K$138,2)</f>
        <v>0</v>
      </c>
      <c r="O138" s="255"/>
      <c r="P138" s="255"/>
      <c r="Q138" s="255"/>
      <c r="R138" s="20"/>
      <c r="S138" s="101"/>
      <c r="T138" s="102" t="s">
        <v>37</v>
      </c>
      <c r="W138" s="103">
        <v>6E-06</v>
      </c>
      <c r="X138" s="103">
        <f>$W$138*$K$138</f>
        <v>0.00015000000000000001</v>
      </c>
      <c r="Y138" s="103">
        <v>0</v>
      </c>
      <c r="Z138" s="104">
        <f>$Y$138*$K$138</f>
        <v>0</v>
      </c>
      <c r="AQ138" s="71" t="s">
        <v>242</v>
      </c>
      <c r="AS138" s="71" t="s">
        <v>412</v>
      </c>
      <c r="AT138" s="71" t="s">
        <v>76</v>
      </c>
      <c r="AX138" s="71" t="s">
        <v>120</v>
      </c>
      <c r="BD138" s="105">
        <f>IF($T$138="základní",$N$138,0)</f>
        <v>0</v>
      </c>
      <c r="BE138" s="105">
        <f>IF($T$138="snížená",$N$138,0)</f>
        <v>0</v>
      </c>
      <c r="BF138" s="105">
        <f>IF($T$138="zákl. přenesená",$N$138,0)</f>
        <v>0</v>
      </c>
      <c r="BG138" s="105">
        <f>IF($T$138="sníž. přenesená",$N$138,0)</f>
        <v>0</v>
      </c>
      <c r="BH138" s="105">
        <f>IF($T$138="nulová",$N$138,0)</f>
        <v>0</v>
      </c>
      <c r="BI138" s="71" t="s">
        <v>17</v>
      </c>
      <c r="BJ138" s="105">
        <f>ROUND($L$138*$K$138,2)</f>
        <v>0</v>
      </c>
      <c r="BK138" s="71" t="s">
        <v>225</v>
      </c>
      <c r="BL138" s="71" t="s">
        <v>826</v>
      </c>
    </row>
    <row r="139" spans="2:64" s="6" customFormat="1" ht="15.75" customHeight="1">
      <c r="B139" s="20"/>
      <c r="C139" s="99" t="s">
        <v>213</v>
      </c>
      <c r="D139" s="99" t="s">
        <v>121</v>
      </c>
      <c r="E139" s="98" t="s">
        <v>827</v>
      </c>
      <c r="F139" s="254" t="s">
        <v>828</v>
      </c>
      <c r="G139" s="255"/>
      <c r="H139" s="255"/>
      <c r="I139" s="255"/>
      <c r="J139" s="99" t="s">
        <v>228</v>
      </c>
      <c r="K139" s="100">
        <v>15</v>
      </c>
      <c r="L139" s="256"/>
      <c r="M139" s="255"/>
      <c r="N139" s="257">
        <f>ROUND($L$139*$K$139,2)</f>
        <v>0</v>
      </c>
      <c r="O139" s="255"/>
      <c r="P139" s="255"/>
      <c r="Q139" s="255"/>
      <c r="R139" s="20"/>
      <c r="S139" s="101"/>
      <c r="T139" s="102" t="s">
        <v>37</v>
      </c>
      <c r="W139" s="103">
        <v>0</v>
      </c>
      <c r="X139" s="103">
        <f>$W$139*$K$139</f>
        <v>0</v>
      </c>
      <c r="Y139" s="103">
        <v>0</v>
      </c>
      <c r="Z139" s="104">
        <f>$Y$139*$K$139</f>
        <v>0</v>
      </c>
      <c r="AQ139" s="71" t="s">
        <v>225</v>
      </c>
      <c r="AS139" s="71" t="s">
        <v>121</v>
      </c>
      <c r="AT139" s="71" t="s">
        <v>76</v>
      </c>
      <c r="AX139" s="71" t="s">
        <v>120</v>
      </c>
      <c r="BD139" s="105">
        <f>IF($T$139="základní",$N$139,0)</f>
        <v>0</v>
      </c>
      <c r="BE139" s="105">
        <f>IF($T$139="snížená",$N$139,0)</f>
        <v>0</v>
      </c>
      <c r="BF139" s="105">
        <f>IF($T$139="zákl. přenesená",$N$139,0)</f>
        <v>0</v>
      </c>
      <c r="BG139" s="105">
        <f>IF($T$139="sníž. přenesená",$N$139,0)</f>
        <v>0</v>
      </c>
      <c r="BH139" s="105">
        <f>IF($T$139="nulová",$N$139,0)</f>
        <v>0</v>
      </c>
      <c r="BI139" s="71" t="s">
        <v>17</v>
      </c>
      <c r="BJ139" s="105">
        <f>ROUND($L$139*$K$139,2)</f>
        <v>0</v>
      </c>
      <c r="BK139" s="71" t="s">
        <v>225</v>
      </c>
      <c r="BL139" s="71" t="s">
        <v>829</v>
      </c>
    </row>
    <row r="140" spans="2:64" s="6" customFormat="1" ht="15.75" customHeight="1">
      <c r="B140" s="20"/>
      <c r="C140" s="137" t="s">
        <v>285</v>
      </c>
      <c r="D140" s="137" t="s">
        <v>412</v>
      </c>
      <c r="E140" s="136" t="s">
        <v>830</v>
      </c>
      <c r="F140" s="279" t="s">
        <v>831</v>
      </c>
      <c r="G140" s="280"/>
      <c r="H140" s="280"/>
      <c r="I140" s="280"/>
      <c r="J140" s="137" t="s">
        <v>228</v>
      </c>
      <c r="K140" s="138">
        <v>15</v>
      </c>
      <c r="L140" s="281"/>
      <c r="M140" s="280"/>
      <c r="N140" s="278">
        <f>ROUND($L$140*$K$140,2)</f>
        <v>0</v>
      </c>
      <c r="O140" s="255"/>
      <c r="P140" s="255"/>
      <c r="Q140" s="255"/>
      <c r="R140" s="20"/>
      <c r="S140" s="101"/>
      <c r="T140" s="102" t="s">
        <v>37</v>
      </c>
      <c r="W140" s="103">
        <v>7E-06</v>
      </c>
      <c r="X140" s="103">
        <f>$W$140*$K$140</f>
        <v>0.000105</v>
      </c>
      <c r="Y140" s="103">
        <v>0</v>
      </c>
      <c r="Z140" s="104">
        <f>$Y$140*$K$140</f>
        <v>0</v>
      </c>
      <c r="AQ140" s="71" t="s">
        <v>242</v>
      </c>
      <c r="AS140" s="71" t="s">
        <v>412</v>
      </c>
      <c r="AT140" s="71" t="s">
        <v>76</v>
      </c>
      <c r="AX140" s="71" t="s">
        <v>120</v>
      </c>
      <c r="BD140" s="105">
        <f>IF($T$140="základní",$N$140,0)</f>
        <v>0</v>
      </c>
      <c r="BE140" s="105">
        <f>IF($T$140="snížená",$N$140,0)</f>
        <v>0</v>
      </c>
      <c r="BF140" s="105">
        <f>IF($T$140="zákl. přenesená",$N$140,0)</f>
        <v>0</v>
      </c>
      <c r="BG140" s="105">
        <f>IF($T$140="sníž. přenesená",$N$140,0)</f>
        <v>0</v>
      </c>
      <c r="BH140" s="105">
        <f>IF($T$140="nulová",$N$140,0)</f>
        <v>0</v>
      </c>
      <c r="BI140" s="71" t="s">
        <v>17</v>
      </c>
      <c r="BJ140" s="105">
        <f>ROUND($L$140*$K$140,2)</f>
        <v>0</v>
      </c>
      <c r="BK140" s="71" t="s">
        <v>225</v>
      </c>
      <c r="BL140" s="71" t="s">
        <v>832</v>
      </c>
    </row>
    <row r="141" spans="2:64" s="6" customFormat="1" ht="15.75" customHeight="1">
      <c r="B141" s="20"/>
      <c r="C141" s="99" t="s">
        <v>192</v>
      </c>
      <c r="D141" s="99" t="s">
        <v>121</v>
      </c>
      <c r="E141" s="98" t="s">
        <v>833</v>
      </c>
      <c r="F141" s="254" t="s">
        <v>834</v>
      </c>
      <c r="G141" s="255"/>
      <c r="H141" s="255"/>
      <c r="I141" s="255"/>
      <c r="J141" s="99" t="s">
        <v>228</v>
      </c>
      <c r="K141" s="100">
        <v>8</v>
      </c>
      <c r="L141" s="256"/>
      <c r="M141" s="255"/>
      <c r="N141" s="257">
        <f>ROUND($L$141*$K$141,2)</f>
        <v>0</v>
      </c>
      <c r="O141" s="255"/>
      <c r="P141" s="255"/>
      <c r="Q141" s="255"/>
      <c r="R141" s="20"/>
      <c r="S141" s="101"/>
      <c r="T141" s="102" t="s">
        <v>37</v>
      </c>
      <c r="W141" s="103">
        <v>0</v>
      </c>
      <c r="X141" s="103">
        <f>$W$141*$K$141</f>
        <v>0</v>
      </c>
      <c r="Y141" s="103">
        <v>0</v>
      </c>
      <c r="Z141" s="104">
        <f>$Y$141*$K$141</f>
        <v>0</v>
      </c>
      <c r="AQ141" s="71" t="s">
        <v>225</v>
      </c>
      <c r="AS141" s="71" t="s">
        <v>121</v>
      </c>
      <c r="AT141" s="71" t="s">
        <v>76</v>
      </c>
      <c r="AX141" s="71" t="s">
        <v>120</v>
      </c>
      <c r="BD141" s="105">
        <f>IF($T$141="základní",$N$141,0)</f>
        <v>0</v>
      </c>
      <c r="BE141" s="105">
        <f>IF($T$141="snížená",$N$141,0)</f>
        <v>0</v>
      </c>
      <c r="BF141" s="105">
        <f>IF($T$141="zákl. přenesená",$N$141,0)</f>
        <v>0</v>
      </c>
      <c r="BG141" s="105">
        <f>IF($T$141="sníž. přenesená",$N$141,0)</f>
        <v>0</v>
      </c>
      <c r="BH141" s="105">
        <f>IF($T$141="nulová",$N$141,0)</f>
        <v>0</v>
      </c>
      <c r="BI141" s="71" t="s">
        <v>17</v>
      </c>
      <c r="BJ141" s="105">
        <f>ROUND($L$141*$K$141,2)</f>
        <v>0</v>
      </c>
      <c r="BK141" s="71" t="s">
        <v>225</v>
      </c>
      <c r="BL141" s="71" t="s">
        <v>835</v>
      </c>
    </row>
    <row r="142" spans="2:64" s="6" customFormat="1" ht="15.75" customHeight="1">
      <c r="B142" s="20"/>
      <c r="C142" s="137" t="s">
        <v>230</v>
      </c>
      <c r="D142" s="137" t="s">
        <v>412</v>
      </c>
      <c r="E142" s="136" t="s">
        <v>836</v>
      </c>
      <c r="F142" s="279" t="s">
        <v>837</v>
      </c>
      <c r="G142" s="280"/>
      <c r="H142" s="280"/>
      <c r="I142" s="280"/>
      <c r="J142" s="137" t="s">
        <v>228</v>
      </c>
      <c r="K142" s="138">
        <v>8</v>
      </c>
      <c r="L142" s="281"/>
      <c r="M142" s="280"/>
      <c r="N142" s="278">
        <f>ROUND($L$142*$K$142,2)</f>
        <v>0</v>
      </c>
      <c r="O142" s="255"/>
      <c r="P142" s="255"/>
      <c r="Q142" s="255"/>
      <c r="R142" s="20"/>
      <c r="S142" s="101"/>
      <c r="T142" s="102" t="s">
        <v>37</v>
      </c>
      <c r="W142" s="103">
        <v>4.2E-05</v>
      </c>
      <c r="X142" s="103">
        <f>$W$142*$K$142</f>
        <v>0.000336</v>
      </c>
      <c r="Y142" s="103">
        <v>0</v>
      </c>
      <c r="Z142" s="104">
        <f>$Y$142*$K$142</f>
        <v>0</v>
      </c>
      <c r="AQ142" s="71" t="s">
        <v>242</v>
      </c>
      <c r="AS142" s="71" t="s">
        <v>412</v>
      </c>
      <c r="AT142" s="71" t="s">
        <v>76</v>
      </c>
      <c r="AX142" s="71" t="s">
        <v>120</v>
      </c>
      <c r="BD142" s="105">
        <f>IF($T$142="základní",$N$142,0)</f>
        <v>0</v>
      </c>
      <c r="BE142" s="105">
        <f>IF($T$142="snížená",$N$142,0)</f>
        <v>0</v>
      </c>
      <c r="BF142" s="105">
        <f>IF($T$142="zákl. přenesená",$N$142,0)</f>
        <v>0</v>
      </c>
      <c r="BG142" s="105">
        <f>IF($T$142="sníž. přenesená",$N$142,0)</f>
        <v>0</v>
      </c>
      <c r="BH142" s="105">
        <f>IF($T$142="nulová",$N$142,0)</f>
        <v>0</v>
      </c>
      <c r="BI142" s="71" t="s">
        <v>17</v>
      </c>
      <c r="BJ142" s="105">
        <f>ROUND($L$142*$K$142,2)</f>
        <v>0</v>
      </c>
      <c r="BK142" s="71" t="s">
        <v>225</v>
      </c>
      <c r="BL142" s="71" t="s">
        <v>838</v>
      </c>
    </row>
    <row r="143" spans="2:64" s="6" customFormat="1" ht="15.75" customHeight="1">
      <c r="B143" s="20"/>
      <c r="C143" s="99" t="s">
        <v>9</v>
      </c>
      <c r="D143" s="99" t="s">
        <v>121</v>
      </c>
      <c r="E143" s="98" t="s">
        <v>839</v>
      </c>
      <c r="F143" s="254" t="s">
        <v>840</v>
      </c>
      <c r="G143" s="255"/>
      <c r="H143" s="255"/>
      <c r="I143" s="255"/>
      <c r="J143" s="99" t="s">
        <v>228</v>
      </c>
      <c r="K143" s="100">
        <v>8</v>
      </c>
      <c r="L143" s="256"/>
      <c r="M143" s="255"/>
      <c r="N143" s="257">
        <f>ROUND($L$143*$K$143,2)</f>
        <v>0</v>
      </c>
      <c r="O143" s="255"/>
      <c r="P143" s="255"/>
      <c r="Q143" s="255"/>
      <c r="R143" s="20"/>
      <c r="S143" s="101"/>
      <c r="T143" s="102" t="s">
        <v>37</v>
      </c>
      <c r="W143" s="103">
        <v>0</v>
      </c>
      <c r="X143" s="103">
        <f>$W$143*$K$143</f>
        <v>0</v>
      </c>
      <c r="Y143" s="103">
        <v>0</v>
      </c>
      <c r="Z143" s="104">
        <f>$Y$143*$K$143</f>
        <v>0</v>
      </c>
      <c r="AQ143" s="71" t="s">
        <v>225</v>
      </c>
      <c r="AS143" s="71" t="s">
        <v>121</v>
      </c>
      <c r="AT143" s="71" t="s">
        <v>76</v>
      </c>
      <c r="AX143" s="71" t="s">
        <v>120</v>
      </c>
      <c r="BD143" s="105">
        <f>IF($T$143="základní",$N$143,0)</f>
        <v>0</v>
      </c>
      <c r="BE143" s="105">
        <f>IF($T$143="snížená",$N$143,0)</f>
        <v>0</v>
      </c>
      <c r="BF143" s="105">
        <f>IF($T$143="zákl. přenesená",$N$143,0)</f>
        <v>0</v>
      </c>
      <c r="BG143" s="105">
        <f>IF($T$143="sníž. přenesená",$N$143,0)</f>
        <v>0</v>
      </c>
      <c r="BH143" s="105">
        <f>IF($T$143="nulová",$N$143,0)</f>
        <v>0</v>
      </c>
      <c r="BI143" s="71" t="s">
        <v>17</v>
      </c>
      <c r="BJ143" s="105">
        <f>ROUND($L$143*$K$143,2)</f>
        <v>0</v>
      </c>
      <c r="BK143" s="71" t="s">
        <v>225</v>
      </c>
      <c r="BL143" s="71" t="s">
        <v>841</v>
      </c>
    </row>
    <row r="144" spans="2:64" s="6" customFormat="1" ht="15.75" customHeight="1">
      <c r="B144" s="20"/>
      <c r="C144" s="137" t="s">
        <v>234</v>
      </c>
      <c r="D144" s="137" t="s">
        <v>412</v>
      </c>
      <c r="E144" s="136" t="s">
        <v>842</v>
      </c>
      <c r="F144" s="279" t="s">
        <v>843</v>
      </c>
      <c r="G144" s="280"/>
      <c r="H144" s="280"/>
      <c r="I144" s="280"/>
      <c r="J144" s="137" t="s">
        <v>228</v>
      </c>
      <c r="K144" s="138">
        <v>8</v>
      </c>
      <c r="L144" s="281"/>
      <c r="M144" s="280"/>
      <c r="N144" s="278">
        <f>ROUND($L$144*$K$144,2)</f>
        <v>0</v>
      </c>
      <c r="O144" s="255"/>
      <c r="P144" s="255"/>
      <c r="Q144" s="255"/>
      <c r="R144" s="20"/>
      <c r="S144" s="101"/>
      <c r="T144" s="102" t="s">
        <v>37</v>
      </c>
      <c r="W144" s="103">
        <v>7.3E-05</v>
      </c>
      <c r="X144" s="103">
        <f>$W$144*$K$144</f>
        <v>0.000584</v>
      </c>
      <c r="Y144" s="103">
        <v>0</v>
      </c>
      <c r="Z144" s="104">
        <f>$Y$144*$K$144</f>
        <v>0</v>
      </c>
      <c r="AQ144" s="71" t="s">
        <v>242</v>
      </c>
      <c r="AS144" s="71" t="s">
        <v>412</v>
      </c>
      <c r="AT144" s="71" t="s">
        <v>76</v>
      </c>
      <c r="AX144" s="71" t="s">
        <v>120</v>
      </c>
      <c r="BD144" s="105">
        <f>IF($T$144="základní",$N$144,0)</f>
        <v>0</v>
      </c>
      <c r="BE144" s="105">
        <f>IF($T$144="snížená",$N$144,0)</f>
        <v>0</v>
      </c>
      <c r="BF144" s="105">
        <f>IF($T$144="zákl. přenesená",$N$144,0)</f>
        <v>0</v>
      </c>
      <c r="BG144" s="105">
        <f>IF($T$144="sníž. přenesená",$N$144,0)</f>
        <v>0</v>
      </c>
      <c r="BH144" s="105">
        <f>IF($T$144="nulová",$N$144,0)</f>
        <v>0</v>
      </c>
      <c r="BI144" s="71" t="s">
        <v>17</v>
      </c>
      <c r="BJ144" s="105">
        <f>ROUND($L$144*$K$144,2)</f>
        <v>0</v>
      </c>
      <c r="BK144" s="71" t="s">
        <v>225</v>
      </c>
      <c r="BL144" s="71" t="s">
        <v>844</v>
      </c>
    </row>
    <row r="145" spans="2:62" s="88" customFormat="1" ht="30.75" customHeight="1">
      <c r="B145" s="89"/>
      <c r="D145" s="96" t="s">
        <v>633</v>
      </c>
      <c r="N145" s="251">
        <f>$BJ$145</f>
        <v>0</v>
      </c>
      <c r="O145" s="252"/>
      <c r="P145" s="252"/>
      <c r="Q145" s="252"/>
      <c r="R145" s="89"/>
      <c r="S145" s="92"/>
      <c r="V145" s="93">
        <f>SUM($V$146:$V$164)</f>
        <v>0</v>
      </c>
      <c r="X145" s="93">
        <f>SUM($X$146:$X$164)</f>
        <v>0.00707</v>
      </c>
      <c r="Z145" s="94">
        <f>SUM($Z$146:$Z$164)</f>
        <v>0</v>
      </c>
      <c r="AQ145" s="91" t="s">
        <v>76</v>
      </c>
      <c r="AS145" s="91" t="s">
        <v>66</v>
      </c>
      <c r="AT145" s="91" t="s">
        <v>17</v>
      </c>
      <c r="AX145" s="91" t="s">
        <v>120</v>
      </c>
      <c r="BJ145" s="95">
        <f>SUM($BJ$146:$BJ$164)</f>
        <v>0</v>
      </c>
    </row>
    <row r="146" spans="2:64" s="6" customFormat="1" ht="27" customHeight="1">
      <c r="B146" s="20"/>
      <c r="C146" s="99" t="s">
        <v>845</v>
      </c>
      <c r="D146" s="99" t="s">
        <v>121</v>
      </c>
      <c r="E146" s="98" t="s">
        <v>846</v>
      </c>
      <c r="F146" s="254" t="s">
        <v>847</v>
      </c>
      <c r="G146" s="255"/>
      <c r="H146" s="255"/>
      <c r="I146" s="255"/>
      <c r="J146" s="99" t="s">
        <v>228</v>
      </c>
      <c r="K146" s="100">
        <v>31</v>
      </c>
      <c r="L146" s="256"/>
      <c r="M146" s="255"/>
      <c r="N146" s="257">
        <f>ROUND($L$146*$K$146,2)</f>
        <v>0</v>
      </c>
      <c r="O146" s="255"/>
      <c r="P146" s="255"/>
      <c r="Q146" s="255"/>
      <c r="R146" s="20"/>
      <c r="S146" s="101"/>
      <c r="T146" s="102" t="s">
        <v>37</v>
      </c>
      <c r="W146" s="103">
        <v>0</v>
      </c>
      <c r="X146" s="103">
        <f>$W$146*$K$146</f>
        <v>0</v>
      </c>
      <c r="Y146" s="103">
        <v>0</v>
      </c>
      <c r="Z146" s="104">
        <f>$Y$146*$K$146</f>
        <v>0</v>
      </c>
      <c r="AQ146" s="71" t="s">
        <v>225</v>
      </c>
      <c r="AS146" s="71" t="s">
        <v>121</v>
      </c>
      <c r="AT146" s="71" t="s">
        <v>76</v>
      </c>
      <c r="AX146" s="71" t="s">
        <v>120</v>
      </c>
      <c r="BD146" s="105">
        <f>IF($T$146="základní",$N$146,0)</f>
        <v>0</v>
      </c>
      <c r="BE146" s="105">
        <f>IF($T$146="snížená",$N$146,0)</f>
        <v>0</v>
      </c>
      <c r="BF146" s="105">
        <f>IF($T$146="zákl. přenesená",$N$146,0)</f>
        <v>0</v>
      </c>
      <c r="BG146" s="105">
        <f>IF($T$146="sníž. přenesená",$N$146,0)</f>
        <v>0</v>
      </c>
      <c r="BH146" s="105">
        <f>IF($T$146="nulová",$N$146,0)</f>
        <v>0</v>
      </c>
      <c r="BI146" s="71" t="s">
        <v>17</v>
      </c>
      <c r="BJ146" s="105">
        <f>ROUND($L$146*$K$146,2)</f>
        <v>0</v>
      </c>
      <c r="BK146" s="71" t="s">
        <v>225</v>
      </c>
      <c r="BL146" s="71" t="s">
        <v>848</v>
      </c>
    </row>
    <row r="147" spans="2:64" s="6" customFormat="1" ht="27" customHeight="1">
      <c r="B147" s="20"/>
      <c r="C147" s="137" t="s">
        <v>849</v>
      </c>
      <c r="D147" s="137" t="s">
        <v>412</v>
      </c>
      <c r="E147" s="136" t="s">
        <v>850</v>
      </c>
      <c r="F147" s="279" t="s">
        <v>851</v>
      </c>
      <c r="G147" s="280"/>
      <c r="H147" s="280"/>
      <c r="I147" s="280"/>
      <c r="J147" s="137" t="s">
        <v>228</v>
      </c>
      <c r="K147" s="138">
        <v>31</v>
      </c>
      <c r="L147" s="281"/>
      <c r="M147" s="280"/>
      <c r="N147" s="278">
        <f>ROUND($L$147*$K$147,2)</f>
        <v>0</v>
      </c>
      <c r="O147" s="255"/>
      <c r="P147" s="255"/>
      <c r="Q147" s="255"/>
      <c r="R147" s="20"/>
      <c r="S147" s="101"/>
      <c r="T147" s="102" t="s">
        <v>37</v>
      </c>
      <c r="W147" s="103">
        <v>1E-05</v>
      </c>
      <c r="X147" s="103">
        <f>$W$147*$K$147</f>
        <v>0.00031</v>
      </c>
      <c r="Y147" s="103">
        <v>0</v>
      </c>
      <c r="Z147" s="104">
        <f>$Y$147*$K$147</f>
        <v>0</v>
      </c>
      <c r="AQ147" s="71" t="s">
        <v>242</v>
      </c>
      <c r="AS147" s="71" t="s">
        <v>412</v>
      </c>
      <c r="AT147" s="71" t="s">
        <v>76</v>
      </c>
      <c r="AX147" s="71" t="s">
        <v>120</v>
      </c>
      <c r="BD147" s="105">
        <f>IF($T$147="základní",$N$147,0)</f>
        <v>0</v>
      </c>
      <c r="BE147" s="105">
        <f>IF($T$147="snížená",$N$147,0)</f>
        <v>0</v>
      </c>
      <c r="BF147" s="105">
        <f>IF($T$147="zákl. přenesená",$N$147,0)</f>
        <v>0</v>
      </c>
      <c r="BG147" s="105">
        <f>IF($T$147="sníž. přenesená",$N$147,0)</f>
        <v>0</v>
      </c>
      <c r="BH147" s="105">
        <f>IF($T$147="nulová",$N$147,0)</f>
        <v>0</v>
      </c>
      <c r="BI147" s="71" t="s">
        <v>17</v>
      </c>
      <c r="BJ147" s="105">
        <f>ROUND($L$147*$K$147,2)</f>
        <v>0</v>
      </c>
      <c r="BK147" s="71" t="s">
        <v>225</v>
      </c>
      <c r="BL147" s="71" t="s">
        <v>852</v>
      </c>
    </row>
    <row r="148" spans="2:64" s="6" customFormat="1" ht="27" customHeight="1">
      <c r="B148" s="20"/>
      <c r="C148" s="137" t="s">
        <v>853</v>
      </c>
      <c r="D148" s="137" t="s">
        <v>412</v>
      </c>
      <c r="E148" s="136" t="s">
        <v>854</v>
      </c>
      <c r="F148" s="279" t="s">
        <v>855</v>
      </c>
      <c r="G148" s="280"/>
      <c r="H148" s="280"/>
      <c r="I148" s="280"/>
      <c r="J148" s="137"/>
      <c r="K148" s="138">
        <v>14</v>
      </c>
      <c r="L148" s="281"/>
      <c r="M148" s="280"/>
      <c r="N148" s="278">
        <f>ROUND($L$148*$K$148,2)</f>
        <v>0</v>
      </c>
      <c r="O148" s="255"/>
      <c r="P148" s="255"/>
      <c r="Q148" s="255"/>
      <c r="R148" s="20"/>
      <c r="S148" s="101"/>
      <c r="T148" s="102" t="s">
        <v>37</v>
      </c>
      <c r="W148" s="103">
        <v>0</v>
      </c>
      <c r="X148" s="103">
        <f>$W$148*$K$148</f>
        <v>0</v>
      </c>
      <c r="Y148" s="103">
        <v>0</v>
      </c>
      <c r="Z148" s="104">
        <f>$Y$148*$K$148</f>
        <v>0</v>
      </c>
      <c r="AQ148" s="71" t="s">
        <v>242</v>
      </c>
      <c r="AS148" s="71" t="s">
        <v>412</v>
      </c>
      <c r="AT148" s="71" t="s">
        <v>76</v>
      </c>
      <c r="AX148" s="71" t="s">
        <v>120</v>
      </c>
      <c r="BD148" s="105">
        <f>IF($T$148="základní",$N$148,0)</f>
        <v>0</v>
      </c>
      <c r="BE148" s="105">
        <f>IF($T$148="snížená",$N$148,0)</f>
        <v>0</v>
      </c>
      <c r="BF148" s="105">
        <f>IF($T$148="zákl. přenesená",$N$148,0)</f>
        <v>0</v>
      </c>
      <c r="BG148" s="105">
        <f>IF($T$148="sníž. přenesená",$N$148,0)</f>
        <v>0</v>
      </c>
      <c r="BH148" s="105">
        <f>IF($T$148="nulová",$N$148,0)</f>
        <v>0</v>
      </c>
      <c r="BI148" s="71" t="s">
        <v>17</v>
      </c>
      <c r="BJ148" s="105">
        <f>ROUND($L$148*$K$148,2)</f>
        <v>0</v>
      </c>
      <c r="BK148" s="71" t="s">
        <v>225</v>
      </c>
      <c r="BL148" s="71" t="s">
        <v>856</v>
      </c>
    </row>
    <row r="149" spans="2:64" s="6" customFormat="1" ht="27" customHeight="1">
      <c r="B149" s="20"/>
      <c r="C149" s="137" t="s">
        <v>857</v>
      </c>
      <c r="D149" s="137" t="s">
        <v>412</v>
      </c>
      <c r="E149" s="136" t="s">
        <v>858</v>
      </c>
      <c r="F149" s="279" t="s">
        <v>859</v>
      </c>
      <c r="G149" s="280"/>
      <c r="H149" s="280"/>
      <c r="I149" s="280"/>
      <c r="J149" s="137"/>
      <c r="K149" s="138">
        <v>3</v>
      </c>
      <c r="L149" s="281"/>
      <c r="M149" s="280"/>
      <c r="N149" s="278">
        <f>ROUND($L$149*$K$149,2)</f>
        <v>0</v>
      </c>
      <c r="O149" s="255"/>
      <c r="P149" s="255"/>
      <c r="Q149" s="255"/>
      <c r="R149" s="20"/>
      <c r="S149" s="101"/>
      <c r="T149" s="102" t="s">
        <v>37</v>
      </c>
      <c r="W149" s="103">
        <v>0</v>
      </c>
      <c r="X149" s="103">
        <f>$W$149*$K$149</f>
        <v>0</v>
      </c>
      <c r="Y149" s="103">
        <v>0</v>
      </c>
      <c r="Z149" s="104">
        <f>$Y$149*$K$149</f>
        <v>0</v>
      </c>
      <c r="AQ149" s="71" t="s">
        <v>242</v>
      </c>
      <c r="AS149" s="71" t="s">
        <v>412</v>
      </c>
      <c r="AT149" s="71" t="s">
        <v>76</v>
      </c>
      <c r="AX149" s="71" t="s">
        <v>120</v>
      </c>
      <c r="BD149" s="105">
        <f>IF($T$149="základní",$N$149,0)</f>
        <v>0</v>
      </c>
      <c r="BE149" s="105">
        <f>IF($T$149="snížená",$N$149,0)</f>
        <v>0</v>
      </c>
      <c r="BF149" s="105">
        <f>IF($T$149="zákl. přenesená",$N$149,0)</f>
        <v>0</v>
      </c>
      <c r="BG149" s="105">
        <f>IF($T$149="sníž. přenesená",$N$149,0)</f>
        <v>0</v>
      </c>
      <c r="BH149" s="105">
        <f>IF($T$149="nulová",$N$149,0)</f>
        <v>0</v>
      </c>
      <c r="BI149" s="71" t="s">
        <v>17</v>
      </c>
      <c r="BJ149" s="105">
        <f>ROUND($L$149*$K$149,2)</f>
        <v>0</v>
      </c>
      <c r="BK149" s="71" t="s">
        <v>225</v>
      </c>
      <c r="BL149" s="71" t="s">
        <v>860</v>
      </c>
    </row>
    <row r="150" spans="2:64" s="6" customFormat="1" ht="27" customHeight="1">
      <c r="B150" s="20"/>
      <c r="C150" s="99" t="s">
        <v>158</v>
      </c>
      <c r="D150" s="99" t="s">
        <v>121</v>
      </c>
      <c r="E150" s="98" t="s">
        <v>861</v>
      </c>
      <c r="F150" s="254" t="s">
        <v>862</v>
      </c>
      <c r="G150" s="255"/>
      <c r="H150" s="255"/>
      <c r="I150" s="255"/>
      <c r="J150" s="99" t="s">
        <v>228</v>
      </c>
      <c r="K150" s="100">
        <v>6</v>
      </c>
      <c r="L150" s="256"/>
      <c r="M150" s="255"/>
      <c r="N150" s="257">
        <f>ROUND($L$150*$K$150,2)</f>
        <v>0</v>
      </c>
      <c r="O150" s="255"/>
      <c r="P150" s="255"/>
      <c r="Q150" s="255"/>
      <c r="R150" s="20"/>
      <c r="S150" s="101"/>
      <c r="T150" s="102" t="s">
        <v>37</v>
      </c>
      <c r="W150" s="103">
        <v>0</v>
      </c>
      <c r="X150" s="103">
        <f>$W$150*$K$150</f>
        <v>0</v>
      </c>
      <c r="Y150" s="103">
        <v>0</v>
      </c>
      <c r="Z150" s="104">
        <f>$Y$150*$K$150</f>
        <v>0</v>
      </c>
      <c r="AQ150" s="71" t="s">
        <v>225</v>
      </c>
      <c r="AS150" s="71" t="s">
        <v>121</v>
      </c>
      <c r="AT150" s="71" t="s">
        <v>76</v>
      </c>
      <c r="AX150" s="71" t="s">
        <v>120</v>
      </c>
      <c r="BD150" s="105">
        <f>IF($T$150="základní",$N$150,0)</f>
        <v>0</v>
      </c>
      <c r="BE150" s="105">
        <f>IF($T$150="snížená",$N$150,0)</f>
        <v>0</v>
      </c>
      <c r="BF150" s="105">
        <f>IF($T$150="zákl. přenesená",$N$150,0)</f>
        <v>0</v>
      </c>
      <c r="BG150" s="105">
        <f>IF($T$150="sníž. přenesená",$N$150,0)</f>
        <v>0</v>
      </c>
      <c r="BH150" s="105">
        <f>IF($T$150="nulová",$N$150,0)</f>
        <v>0</v>
      </c>
      <c r="BI150" s="71" t="s">
        <v>17</v>
      </c>
      <c r="BJ150" s="105">
        <f>ROUND($L$150*$K$150,2)</f>
        <v>0</v>
      </c>
      <c r="BK150" s="71" t="s">
        <v>225</v>
      </c>
      <c r="BL150" s="71" t="s">
        <v>863</v>
      </c>
    </row>
    <row r="151" spans="2:64" s="6" customFormat="1" ht="27" customHeight="1">
      <c r="B151" s="20"/>
      <c r="C151" s="137" t="s">
        <v>375</v>
      </c>
      <c r="D151" s="137" t="s">
        <v>412</v>
      </c>
      <c r="E151" s="136" t="s">
        <v>864</v>
      </c>
      <c r="F151" s="279" t="s">
        <v>865</v>
      </c>
      <c r="G151" s="280"/>
      <c r="H151" s="280"/>
      <c r="I151" s="280"/>
      <c r="J151" s="137" t="s">
        <v>228</v>
      </c>
      <c r="K151" s="138">
        <v>6</v>
      </c>
      <c r="L151" s="281"/>
      <c r="M151" s="280"/>
      <c r="N151" s="278">
        <f>ROUND($L$151*$K$151,2)</f>
        <v>0</v>
      </c>
      <c r="O151" s="255"/>
      <c r="P151" s="255"/>
      <c r="Q151" s="255"/>
      <c r="R151" s="20"/>
      <c r="S151" s="101"/>
      <c r="T151" s="102" t="s">
        <v>37</v>
      </c>
      <c r="W151" s="103">
        <v>0</v>
      </c>
      <c r="X151" s="103">
        <f>$W$151*$K$151</f>
        <v>0</v>
      </c>
      <c r="Y151" s="103">
        <v>0</v>
      </c>
      <c r="Z151" s="104">
        <f>$Y$151*$K$151</f>
        <v>0</v>
      </c>
      <c r="AQ151" s="71" t="s">
        <v>242</v>
      </c>
      <c r="AS151" s="71" t="s">
        <v>412</v>
      </c>
      <c r="AT151" s="71" t="s">
        <v>76</v>
      </c>
      <c r="AX151" s="71" t="s">
        <v>120</v>
      </c>
      <c r="BD151" s="105">
        <f>IF($T$151="základní",$N$151,0)</f>
        <v>0</v>
      </c>
      <c r="BE151" s="105">
        <f>IF($T$151="snížená",$N$151,0)</f>
        <v>0</v>
      </c>
      <c r="BF151" s="105">
        <f>IF($T$151="zákl. přenesená",$N$151,0)</f>
        <v>0</v>
      </c>
      <c r="BG151" s="105">
        <f>IF($T$151="sníž. přenesená",$N$151,0)</f>
        <v>0</v>
      </c>
      <c r="BH151" s="105">
        <f>IF($T$151="nulová",$N$151,0)</f>
        <v>0</v>
      </c>
      <c r="BI151" s="71" t="s">
        <v>17</v>
      </c>
      <c r="BJ151" s="105">
        <f>ROUND($L$151*$K$151,2)</f>
        <v>0</v>
      </c>
      <c r="BK151" s="71" t="s">
        <v>225</v>
      </c>
      <c r="BL151" s="71" t="s">
        <v>866</v>
      </c>
    </row>
    <row r="152" spans="2:64" s="6" customFormat="1" ht="15.75" customHeight="1">
      <c r="B152" s="20"/>
      <c r="C152" s="99" t="s">
        <v>867</v>
      </c>
      <c r="D152" s="99" t="s">
        <v>121</v>
      </c>
      <c r="E152" s="98" t="s">
        <v>868</v>
      </c>
      <c r="F152" s="254" t="s">
        <v>869</v>
      </c>
      <c r="G152" s="255"/>
      <c r="H152" s="255"/>
      <c r="I152" s="255"/>
      <c r="J152" s="99" t="s">
        <v>228</v>
      </c>
      <c r="K152" s="100">
        <v>9</v>
      </c>
      <c r="L152" s="256"/>
      <c r="M152" s="255"/>
      <c r="N152" s="257">
        <f>ROUND($L$152*$K$152,2)</f>
        <v>0</v>
      </c>
      <c r="O152" s="255"/>
      <c r="P152" s="255"/>
      <c r="Q152" s="255"/>
      <c r="R152" s="20"/>
      <c r="S152" s="101"/>
      <c r="T152" s="102" t="s">
        <v>37</v>
      </c>
      <c r="W152" s="103">
        <v>0</v>
      </c>
      <c r="X152" s="103">
        <f>$W$152*$K$152</f>
        <v>0</v>
      </c>
      <c r="Y152" s="103">
        <v>0</v>
      </c>
      <c r="Z152" s="104">
        <f>$Y$152*$K$152</f>
        <v>0</v>
      </c>
      <c r="AQ152" s="71" t="s">
        <v>225</v>
      </c>
      <c r="AS152" s="71" t="s">
        <v>121</v>
      </c>
      <c r="AT152" s="71" t="s">
        <v>76</v>
      </c>
      <c r="AX152" s="71" t="s">
        <v>120</v>
      </c>
      <c r="BD152" s="105">
        <f>IF($T$152="základní",$N$152,0)</f>
        <v>0</v>
      </c>
      <c r="BE152" s="105">
        <f>IF($T$152="snížená",$N$152,0)</f>
        <v>0</v>
      </c>
      <c r="BF152" s="105">
        <f>IF($T$152="zákl. přenesená",$N$152,0)</f>
        <v>0</v>
      </c>
      <c r="BG152" s="105">
        <f>IF($T$152="sníž. přenesená",$N$152,0)</f>
        <v>0</v>
      </c>
      <c r="BH152" s="105">
        <f>IF($T$152="nulová",$N$152,0)</f>
        <v>0</v>
      </c>
      <c r="BI152" s="71" t="s">
        <v>17</v>
      </c>
      <c r="BJ152" s="105">
        <f>ROUND($L$152*$K$152,2)</f>
        <v>0</v>
      </c>
      <c r="BK152" s="71" t="s">
        <v>225</v>
      </c>
      <c r="BL152" s="71" t="s">
        <v>870</v>
      </c>
    </row>
    <row r="153" spans="2:64" s="6" customFormat="1" ht="15.75" customHeight="1">
      <c r="B153" s="20"/>
      <c r="C153" s="137" t="s">
        <v>871</v>
      </c>
      <c r="D153" s="137" t="s">
        <v>412</v>
      </c>
      <c r="E153" s="136" t="s">
        <v>872</v>
      </c>
      <c r="F153" s="279" t="s">
        <v>873</v>
      </c>
      <c r="G153" s="280"/>
      <c r="H153" s="280"/>
      <c r="I153" s="280"/>
      <c r="J153" s="137" t="s">
        <v>228</v>
      </c>
      <c r="K153" s="138">
        <v>6</v>
      </c>
      <c r="L153" s="281"/>
      <c r="M153" s="280"/>
      <c r="N153" s="278">
        <f>ROUND($L$153*$K$153,2)</f>
        <v>0</v>
      </c>
      <c r="O153" s="255"/>
      <c r="P153" s="255"/>
      <c r="Q153" s="255"/>
      <c r="R153" s="20"/>
      <c r="S153" s="101"/>
      <c r="T153" s="102" t="s">
        <v>37</v>
      </c>
      <c r="W153" s="103">
        <v>0.00028</v>
      </c>
      <c r="X153" s="103">
        <f>$W$153*$K$153</f>
        <v>0.0016799999999999999</v>
      </c>
      <c r="Y153" s="103">
        <v>0</v>
      </c>
      <c r="Z153" s="104">
        <f>$Y$153*$K$153</f>
        <v>0</v>
      </c>
      <c r="AQ153" s="71" t="s">
        <v>242</v>
      </c>
      <c r="AS153" s="71" t="s">
        <v>412</v>
      </c>
      <c r="AT153" s="71" t="s">
        <v>76</v>
      </c>
      <c r="AX153" s="71" t="s">
        <v>120</v>
      </c>
      <c r="BD153" s="105">
        <f>IF($T$153="základní",$N$153,0)</f>
        <v>0</v>
      </c>
      <c r="BE153" s="105">
        <f>IF($T$153="snížená",$N$153,0)</f>
        <v>0</v>
      </c>
      <c r="BF153" s="105">
        <f>IF($T$153="zákl. přenesená",$N$153,0)</f>
        <v>0</v>
      </c>
      <c r="BG153" s="105">
        <f>IF($T$153="sníž. přenesená",$N$153,0)</f>
        <v>0</v>
      </c>
      <c r="BH153" s="105">
        <f>IF($T$153="nulová",$N$153,0)</f>
        <v>0</v>
      </c>
      <c r="BI153" s="71" t="s">
        <v>17</v>
      </c>
      <c r="BJ153" s="105">
        <f>ROUND($L$153*$K$153,2)</f>
        <v>0</v>
      </c>
      <c r="BK153" s="71" t="s">
        <v>225</v>
      </c>
      <c r="BL153" s="71" t="s">
        <v>874</v>
      </c>
    </row>
    <row r="154" spans="2:64" s="6" customFormat="1" ht="15.75" customHeight="1">
      <c r="B154" s="20"/>
      <c r="C154" s="137" t="s">
        <v>875</v>
      </c>
      <c r="D154" s="137" t="s">
        <v>412</v>
      </c>
      <c r="E154" s="136" t="s">
        <v>876</v>
      </c>
      <c r="F154" s="279" t="s">
        <v>877</v>
      </c>
      <c r="G154" s="280"/>
      <c r="H154" s="280"/>
      <c r="I154" s="280"/>
      <c r="J154" s="137" t="s">
        <v>228</v>
      </c>
      <c r="K154" s="138">
        <v>3</v>
      </c>
      <c r="L154" s="281"/>
      <c r="M154" s="280"/>
      <c r="N154" s="278">
        <f>ROUND($L$154*$K$154,2)</f>
        <v>0</v>
      </c>
      <c r="O154" s="255"/>
      <c r="P154" s="255"/>
      <c r="Q154" s="255"/>
      <c r="R154" s="20"/>
      <c r="S154" s="101"/>
      <c r="T154" s="102" t="s">
        <v>37</v>
      </c>
      <c r="W154" s="103">
        <v>0.00028</v>
      </c>
      <c r="X154" s="103">
        <f>$W$154*$K$154</f>
        <v>0.0008399999999999999</v>
      </c>
      <c r="Y154" s="103">
        <v>0</v>
      </c>
      <c r="Z154" s="104">
        <f>$Y$154*$K$154</f>
        <v>0</v>
      </c>
      <c r="AQ154" s="71" t="s">
        <v>242</v>
      </c>
      <c r="AS154" s="71" t="s">
        <v>412</v>
      </c>
      <c r="AT154" s="71" t="s">
        <v>76</v>
      </c>
      <c r="AX154" s="71" t="s">
        <v>120</v>
      </c>
      <c r="BD154" s="105">
        <f>IF($T$154="základní",$N$154,0)</f>
        <v>0</v>
      </c>
      <c r="BE154" s="105">
        <f>IF($T$154="snížená",$N$154,0)</f>
        <v>0</v>
      </c>
      <c r="BF154" s="105">
        <f>IF($T$154="zákl. přenesená",$N$154,0)</f>
        <v>0</v>
      </c>
      <c r="BG154" s="105">
        <f>IF($T$154="sníž. přenesená",$N$154,0)</f>
        <v>0</v>
      </c>
      <c r="BH154" s="105">
        <f>IF($T$154="nulová",$N$154,0)</f>
        <v>0</v>
      </c>
      <c r="BI154" s="71" t="s">
        <v>17</v>
      </c>
      <c r="BJ154" s="105">
        <f>ROUND($L$154*$K$154,2)</f>
        <v>0</v>
      </c>
      <c r="BK154" s="71" t="s">
        <v>225</v>
      </c>
      <c r="BL154" s="71" t="s">
        <v>878</v>
      </c>
    </row>
    <row r="155" spans="2:64" s="6" customFormat="1" ht="15.75" customHeight="1">
      <c r="B155" s="20"/>
      <c r="C155" s="99" t="s">
        <v>879</v>
      </c>
      <c r="D155" s="99" t="s">
        <v>121</v>
      </c>
      <c r="E155" s="98" t="s">
        <v>880</v>
      </c>
      <c r="F155" s="254" t="s">
        <v>881</v>
      </c>
      <c r="G155" s="255"/>
      <c r="H155" s="255"/>
      <c r="I155" s="255"/>
      <c r="J155" s="99" t="s">
        <v>228</v>
      </c>
      <c r="K155" s="100">
        <v>1</v>
      </c>
      <c r="L155" s="256"/>
      <c r="M155" s="255"/>
      <c r="N155" s="257">
        <f>ROUND($L$155*$K$155,2)</f>
        <v>0</v>
      </c>
      <c r="O155" s="255"/>
      <c r="P155" s="255"/>
      <c r="Q155" s="255"/>
      <c r="R155" s="20"/>
      <c r="S155" s="101"/>
      <c r="T155" s="102" t="s">
        <v>37</v>
      </c>
      <c r="W155" s="103">
        <v>0</v>
      </c>
      <c r="X155" s="103">
        <f>$W$155*$K$155</f>
        <v>0</v>
      </c>
      <c r="Y155" s="103">
        <v>0</v>
      </c>
      <c r="Z155" s="104">
        <f>$Y$155*$K$155</f>
        <v>0</v>
      </c>
      <c r="AQ155" s="71" t="s">
        <v>225</v>
      </c>
      <c r="AS155" s="71" t="s">
        <v>121</v>
      </c>
      <c r="AT155" s="71" t="s">
        <v>76</v>
      </c>
      <c r="AX155" s="71" t="s">
        <v>120</v>
      </c>
      <c r="BD155" s="105">
        <f>IF($T$155="základní",$N$155,0)</f>
        <v>0</v>
      </c>
      <c r="BE155" s="105">
        <f>IF($T$155="snížená",$N$155,0)</f>
        <v>0</v>
      </c>
      <c r="BF155" s="105">
        <f>IF($T$155="zákl. přenesená",$N$155,0)</f>
        <v>0</v>
      </c>
      <c r="BG155" s="105">
        <f>IF($T$155="sníž. přenesená",$N$155,0)</f>
        <v>0</v>
      </c>
      <c r="BH155" s="105">
        <f>IF($T$155="nulová",$N$155,0)</f>
        <v>0</v>
      </c>
      <c r="BI155" s="71" t="s">
        <v>17</v>
      </c>
      <c r="BJ155" s="105">
        <f>ROUND($L$155*$K$155,2)</f>
        <v>0</v>
      </c>
      <c r="BK155" s="71" t="s">
        <v>225</v>
      </c>
      <c r="BL155" s="71" t="s">
        <v>882</v>
      </c>
    </row>
    <row r="156" spans="2:64" s="6" customFormat="1" ht="15.75" customHeight="1">
      <c r="B156" s="20"/>
      <c r="C156" s="137" t="s">
        <v>883</v>
      </c>
      <c r="D156" s="137" t="s">
        <v>412</v>
      </c>
      <c r="E156" s="136" t="s">
        <v>884</v>
      </c>
      <c r="F156" s="279" t="s">
        <v>885</v>
      </c>
      <c r="G156" s="280"/>
      <c r="H156" s="280"/>
      <c r="I156" s="280"/>
      <c r="J156" s="137" t="s">
        <v>228</v>
      </c>
      <c r="K156" s="138">
        <v>1</v>
      </c>
      <c r="L156" s="281"/>
      <c r="M156" s="280"/>
      <c r="N156" s="278">
        <f>ROUND($L$156*$K$156,2)</f>
        <v>0</v>
      </c>
      <c r="O156" s="255"/>
      <c r="P156" s="255"/>
      <c r="Q156" s="255"/>
      <c r="R156" s="20"/>
      <c r="S156" s="101"/>
      <c r="T156" s="102" t="s">
        <v>37</v>
      </c>
      <c r="W156" s="103">
        <v>0.001</v>
      </c>
      <c r="X156" s="103">
        <f>$W$156*$K$156</f>
        <v>0.001</v>
      </c>
      <c r="Y156" s="103">
        <v>0</v>
      </c>
      <c r="Z156" s="104">
        <f>$Y$156*$K$156</f>
        <v>0</v>
      </c>
      <c r="AQ156" s="71" t="s">
        <v>242</v>
      </c>
      <c r="AS156" s="71" t="s">
        <v>412</v>
      </c>
      <c r="AT156" s="71" t="s">
        <v>76</v>
      </c>
      <c r="AX156" s="71" t="s">
        <v>120</v>
      </c>
      <c r="BD156" s="105">
        <f>IF($T$156="základní",$N$156,0)</f>
        <v>0</v>
      </c>
      <c r="BE156" s="105">
        <f>IF($T$156="snížená",$N$156,0)</f>
        <v>0</v>
      </c>
      <c r="BF156" s="105">
        <f>IF($T$156="zákl. přenesená",$N$156,0)</f>
        <v>0</v>
      </c>
      <c r="BG156" s="105">
        <f>IF($T$156="sníž. přenesená",$N$156,0)</f>
        <v>0</v>
      </c>
      <c r="BH156" s="105">
        <f>IF($T$156="nulová",$N$156,0)</f>
        <v>0</v>
      </c>
      <c r="BI156" s="71" t="s">
        <v>17</v>
      </c>
      <c r="BJ156" s="105">
        <f>ROUND($L$156*$K$156,2)</f>
        <v>0</v>
      </c>
      <c r="BK156" s="71" t="s">
        <v>225</v>
      </c>
      <c r="BL156" s="71" t="s">
        <v>886</v>
      </c>
    </row>
    <row r="157" spans="2:64" s="6" customFormat="1" ht="15.75" customHeight="1">
      <c r="B157" s="20"/>
      <c r="C157" s="97" t="s">
        <v>887</v>
      </c>
      <c r="D157" s="97" t="s">
        <v>121</v>
      </c>
      <c r="E157" s="98" t="s">
        <v>888</v>
      </c>
      <c r="F157" s="254" t="s">
        <v>889</v>
      </c>
      <c r="G157" s="255"/>
      <c r="H157" s="255"/>
      <c r="I157" s="255"/>
      <c r="J157" s="99" t="s">
        <v>228</v>
      </c>
      <c r="K157" s="100">
        <v>1</v>
      </c>
      <c r="L157" s="256"/>
      <c r="M157" s="255"/>
      <c r="N157" s="257">
        <f>ROUND($L$157*$K$157,2)</f>
        <v>0</v>
      </c>
      <c r="O157" s="255"/>
      <c r="P157" s="255"/>
      <c r="Q157" s="255"/>
      <c r="R157" s="20"/>
      <c r="S157" s="101"/>
      <c r="T157" s="102" t="s">
        <v>37</v>
      </c>
      <c r="W157" s="103">
        <v>0</v>
      </c>
      <c r="X157" s="103">
        <f>$W$157*$K$157</f>
        <v>0</v>
      </c>
      <c r="Y157" s="103">
        <v>0</v>
      </c>
      <c r="Z157" s="104">
        <f>$Y$157*$K$157</f>
        <v>0</v>
      </c>
      <c r="AQ157" s="71" t="s">
        <v>225</v>
      </c>
      <c r="AS157" s="71" t="s">
        <v>121</v>
      </c>
      <c r="AT157" s="71" t="s">
        <v>76</v>
      </c>
      <c r="AX157" s="6" t="s">
        <v>120</v>
      </c>
      <c r="BD157" s="105">
        <f>IF($T$157="základní",$N$157,0)</f>
        <v>0</v>
      </c>
      <c r="BE157" s="105">
        <f>IF($T$157="snížená",$N$157,0)</f>
        <v>0</v>
      </c>
      <c r="BF157" s="105">
        <f>IF($T$157="zákl. přenesená",$N$157,0)</f>
        <v>0</v>
      </c>
      <c r="BG157" s="105">
        <f>IF($T$157="sníž. přenesená",$N$157,0)</f>
        <v>0</v>
      </c>
      <c r="BH157" s="105">
        <f>IF($T$157="nulová",$N$157,0)</f>
        <v>0</v>
      </c>
      <c r="BI157" s="71" t="s">
        <v>17</v>
      </c>
      <c r="BJ157" s="105">
        <f>ROUND($L$157*$K$157,2)</f>
        <v>0</v>
      </c>
      <c r="BK157" s="71" t="s">
        <v>225</v>
      </c>
      <c r="BL157" s="71" t="s">
        <v>890</v>
      </c>
    </row>
    <row r="158" spans="2:64" s="6" customFormat="1" ht="15.75" customHeight="1">
      <c r="B158" s="20"/>
      <c r="C158" s="137" t="s">
        <v>891</v>
      </c>
      <c r="D158" s="137" t="s">
        <v>412</v>
      </c>
      <c r="E158" s="136" t="s">
        <v>892</v>
      </c>
      <c r="F158" s="279" t="s">
        <v>893</v>
      </c>
      <c r="G158" s="280"/>
      <c r="H158" s="280"/>
      <c r="I158" s="280"/>
      <c r="J158" s="137" t="s">
        <v>228</v>
      </c>
      <c r="K158" s="138">
        <v>1</v>
      </c>
      <c r="L158" s="281"/>
      <c r="M158" s="280"/>
      <c r="N158" s="278">
        <f>ROUND($L$158*$K$158,2)</f>
        <v>0</v>
      </c>
      <c r="O158" s="255"/>
      <c r="P158" s="255"/>
      <c r="Q158" s="255"/>
      <c r="R158" s="20"/>
      <c r="S158" s="101"/>
      <c r="T158" s="102" t="s">
        <v>37</v>
      </c>
      <c r="W158" s="103">
        <v>0.001</v>
      </c>
      <c r="X158" s="103">
        <f>$W$158*$K$158</f>
        <v>0.001</v>
      </c>
      <c r="Y158" s="103">
        <v>0</v>
      </c>
      <c r="Z158" s="104">
        <f>$Y$158*$K$158</f>
        <v>0</v>
      </c>
      <c r="AQ158" s="71" t="s">
        <v>242</v>
      </c>
      <c r="AS158" s="71" t="s">
        <v>412</v>
      </c>
      <c r="AT158" s="71" t="s">
        <v>76</v>
      </c>
      <c r="AX158" s="71" t="s">
        <v>120</v>
      </c>
      <c r="BD158" s="105">
        <f>IF($T$158="základní",$N$158,0)</f>
        <v>0</v>
      </c>
      <c r="BE158" s="105">
        <f>IF($T$158="snížená",$N$158,0)</f>
        <v>0</v>
      </c>
      <c r="BF158" s="105">
        <f>IF($T$158="zákl. přenesená",$N$158,0)</f>
        <v>0</v>
      </c>
      <c r="BG158" s="105">
        <f>IF($T$158="sníž. přenesená",$N$158,0)</f>
        <v>0</v>
      </c>
      <c r="BH158" s="105">
        <f>IF($T$158="nulová",$N$158,0)</f>
        <v>0</v>
      </c>
      <c r="BI158" s="71" t="s">
        <v>17</v>
      </c>
      <c r="BJ158" s="105">
        <f>ROUND($L$158*$K$158,2)</f>
        <v>0</v>
      </c>
      <c r="BK158" s="71" t="s">
        <v>225</v>
      </c>
      <c r="BL158" s="71" t="s">
        <v>894</v>
      </c>
    </row>
    <row r="159" spans="2:64" s="6" customFormat="1" ht="27" customHeight="1">
      <c r="B159" s="20"/>
      <c r="C159" s="97" t="s">
        <v>895</v>
      </c>
      <c r="D159" s="97" t="s">
        <v>121</v>
      </c>
      <c r="E159" s="98" t="s">
        <v>896</v>
      </c>
      <c r="F159" s="254" t="s">
        <v>897</v>
      </c>
      <c r="G159" s="255"/>
      <c r="H159" s="255"/>
      <c r="I159" s="255"/>
      <c r="J159" s="99" t="s">
        <v>228</v>
      </c>
      <c r="K159" s="100">
        <v>6</v>
      </c>
      <c r="L159" s="256"/>
      <c r="M159" s="255"/>
      <c r="N159" s="257">
        <f>ROUND($L$159*$K$159,2)</f>
        <v>0</v>
      </c>
      <c r="O159" s="255"/>
      <c r="P159" s="255"/>
      <c r="Q159" s="255"/>
      <c r="R159" s="20"/>
      <c r="S159" s="101"/>
      <c r="T159" s="102" t="s">
        <v>37</v>
      </c>
      <c r="W159" s="103">
        <v>0</v>
      </c>
      <c r="X159" s="103">
        <f>$W$159*$K$159</f>
        <v>0</v>
      </c>
      <c r="Y159" s="103">
        <v>0</v>
      </c>
      <c r="Z159" s="104">
        <f>$Y$159*$K$159</f>
        <v>0</v>
      </c>
      <c r="AQ159" s="71" t="s">
        <v>225</v>
      </c>
      <c r="AS159" s="71" t="s">
        <v>121</v>
      </c>
      <c r="AT159" s="71" t="s">
        <v>76</v>
      </c>
      <c r="AX159" s="6" t="s">
        <v>120</v>
      </c>
      <c r="BD159" s="105">
        <f>IF($T$159="základní",$N$159,0)</f>
        <v>0</v>
      </c>
      <c r="BE159" s="105">
        <f>IF($T$159="snížená",$N$159,0)</f>
        <v>0</v>
      </c>
      <c r="BF159" s="105">
        <f>IF($T$159="zákl. přenesená",$N$159,0)</f>
        <v>0</v>
      </c>
      <c r="BG159" s="105">
        <f>IF($T$159="sníž. přenesená",$N$159,0)</f>
        <v>0</v>
      </c>
      <c r="BH159" s="105">
        <f>IF($T$159="nulová",$N$159,0)</f>
        <v>0</v>
      </c>
      <c r="BI159" s="71" t="s">
        <v>17</v>
      </c>
      <c r="BJ159" s="105">
        <f>ROUND($L$159*$K$159,2)</f>
        <v>0</v>
      </c>
      <c r="BK159" s="71" t="s">
        <v>225</v>
      </c>
      <c r="BL159" s="71" t="s">
        <v>898</v>
      </c>
    </row>
    <row r="160" spans="2:64" s="6" customFormat="1" ht="15.75" customHeight="1">
      <c r="B160" s="20"/>
      <c r="C160" s="137" t="s">
        <v>899</v>
      </c>
      <c r="D160" s="137" t="s">
        <v>412</v>
      </c>
      <c r="E160" s="136" t="s">
        <v>900</v>
      </c>
      <c r="F160" s="279" t="s">
        <v>901</v>
      </c>
      <c r="G160" s="280"/>
      <c r="H160" s="280"/>
      <c r="I160" s="280"/>
      <c r="J160" s="137" t="s">
        <v>228</v>
      </c>
      <c r="K160" s="138">
        <v>6</v>
      </c>
      <c r="L160" s="281"/>
      <c r="M160" s="280"/>
      <c r="N160" s="278">
        <f>ROUND($L$160*$K$160,2)</f>
        <v>0</v>
      </c>
      <c r="O160" s="255"/>
      <c r="P160" s="255"/>
      <c r="Q160" s="255"/>
      <c r="R160" s="20"/>
      <c r="S160" s="101"/>
      <c r="T160" s="102" t="s">
        <v>37</v>
      </c>
      <c r="W160" s="103">
        <v>0.00024</v>
      </c>
      <c r="X160" s="103">
        <f>$W$160*$K$160</f>
        <v>0.00144</v>
      </c>
      <c r="Y160" s="103">
        <v>0</v>
      </c>
      <c r="Z160" s="104">
        <f>$Y$160*$K$160</f>
        <v>0</v>
      </c>
      <c r="AQ160" s="71" t="s">
        <v>242</v>
      </c>
      <c r="AS160" s="71" t="s">
        <v>412</v>
      </c>
      <c r="AT160" s="71" t="s">
        <v>76</v>
      </c>
      <c r="AX160" s="71" t="s">
        <v>120</v>
      </c>
      <c r="BD160" s="105">
        <f>IF($T$160="základní",$N$160,0)</f>
        <v>0</v>
      </c>
      <c r="BE160" s="105">
        <f>IF($T$160="snížená",$N$160,0)</f>
        <v>0</v>
      </c>
      <c r="BF160" s="105">
        <f>IF($T$160="zákl. přenesená",$N$160,0)</f>
        <v>0</v>
      </c>
      <c r="BG160" s="105">
        <f>IF($T$160="sníž. přenesená",$N$160,0)</f>
        <v>0</v>
      </c>
      <c r="BH160" s="105">
        <f>IF($T$160="nulová",$N$160,0)</f>
        <v>0</v>
      </c>
      <c r="BI160" s="71" t="s">
        <v>17</v>
      </c>
      <c r="BJ160" s="105">
        <f>ROUND($L$160*$K$160,2)</f>
        <v>0</v>
      </c>
      <c r="BK160" s="71" t="s">
        <v>225</v>
      </c>
      <c r="BL160" s="71" t="s">
        <v>902</v>
      </c>
    </row>
    <row r="161" spans="2:64" s="6" customFormat="1" ht="27" customHeight="1">
      <c r="B161" s="20"/>
      <c r="C161" s="97" t="s">
        <v>903</v>
      </c>
      <c r="D161" s="97" t="s">
        <v>121</v>
      </c>
      <c r="E161" s="98" t="s">
        <v>904</v>
      </c>
      <c r="F161" s="254" t="s">
        <v>905</v>
      </c>
      <c r="G161" s="255"/>
      <c r="H161" s="255"/>
      <c r="I161" s="255"/>
      <c r="J161" s="99" t="s">
        <v>228</v>
      </c>
      <c r="K161" s="100">
        <v>2</v>
      </c>
      <c r="L161" s="256"/>
      <c r="M161" s="255"/>
      <c r="N161" s="257">
        <f>ROUND($L$161*$K$161,2)</f>
        <v>0</v>
      </c>
      <c r="O161" s="255"/>
      <c r="P161" s="255"/>
      <c r="Q161" s="255"/>
      <c r="R161" s="20"/>
      <c r="S161" s="101"/>
      <c r="T161" s="102" t="s">
        <v>37</v>
      </c>
      <c r="W161" s="103">
        <v>0</v>
      </c>
      <c r="X161" s="103">
        <f>$W$161*$K$161</f>
        <v>0</v>
      </c>
      <c r="Y161" s="103">
        <v>0</v>
      </c>
      <c r="Z161" s="104">
        <f>$Y$161*$K$161</f>
        <v>0</v>
      </c>
      <c r="AQ161" s="71" t="s">
        <v>225</v>
      </c>
      <c r="AS161" s="71" t="s">
        <v>121</v>
      </c>
      <c r="AT161" s="71" t="s">
        <v>76</v>
      </c>
      <c r="AX161" s="6" t="s">
        <v>120</v>
      </c>
      <c r="BD161" s="105">
        <f>IF($T$161="základní",$N$161,0)</f>
        <v>0</v>
      </c>
      <c r="BE161" s="105">
        <f>IF($T$161="snížená",$N$161,0)</f>
        <v>0</v>
      </c>
      <c r="BF161" s="105">
        <f>IF($T$161="zákl. přenesená",$N$161,0)</f>
        <v>0</v>
      </c>
      <c r="BG161" s="105">
        <f>IF($T$161="sníž. přenesená",$N$161,0)</f>
        <v>0</v>
      </c>
      <c r="BH161" s="105">
        <f>IF($T$161="nulová",$N$161,0)</f>
        <v>0</v>
      </c>
      <c r="BI161" s="71" t="s">
        <v>17</v>
      </c>
      <c r="BJ161" s="105">
        <f>ROUND($L$161*$K$161,2)</f>
        <v>0</v>
      </c>
      <c r="BK161" s="71" t="s">
        <v>225</v>
      </c>
      <c r="BL161" s="71" t="s">
        <v>906</v>
      </c>
    </row>
    <row r="162" spans="2:64" s="6" customFormat="1" ht="15.75" customHeight="1">
      <c r="B162" s="20"/>
      <c r="C162" s="137" t="s">
        <v>907</v>
      </c>
      <c r="D162" s="137" t="s">
        <v>412</v>
      </c>
      <c r="E162" s="136" t="s">
        <v>908</v>
      </c>
      <c r="F162" s="279" t="s">
        <v>909</v>
      </c>
      <c r="G162" s="280"/>
      <c r="H162" s="280"/>
      <c r="I162" s="280"/>
      <c r="J162" s="137" t="s">
        <v>228</v>
      </c>
      <c r="K162" s="138">
        <v>2</v>
      </c>
      <c r="L162" s="281"/>
      <c r="M162" s="280"/>
      <c r="N162" s="278">
        <f>ROUND($L$162*$K$162,2)</f>
        <v>0</v>
      </c>
      <c r="O162" s="255"/>
      <c r="P162" s="255"/>
      <c r="Q162" s="255"/>
      <c r="R162" s="20"/>
      <c r="S162" s="101"/>
      <c r="T162" s="102" t="s">
        <v>37</v>
      </c>
      <c r="W162" s="103">
        <v>0.00028</v>
      </c>
      <c r="X162" s="103">
        <f>$W$162*$K$162</f>
        <v>0.00056</v>
      </c>
      <c r="Y162" s="103">
        <v>0</v>
      </c>
      <c r="Z162" s="104">
        <f>$Y$162*$K$162</f>
        <v>0</v>
      </c>
      <c r="AQ162" s="71" t="s">
        <v>242</v>
      </c>
      <c r="AS162" s="71" t="s">
        <v>412</v>
      </c>
      <c r="AT162" s="71" t="s">
        <v>76</v>
      </c>
      <c r="AX162" s="71" t="s">
        <v>120</v>
      </c>
      <c r="BD162" s="105">
        <f>IF($T$162="základní",$N$162,0)</f>
        <v>0</v>
      </c>
      <c r="BE162" s="105">
        <f>IF($T$162="snížená",$N$162,0)</f>
        <v>0</v>
      </c>
      <c r="BF162" s="105">
        <f>IF($T$162="zákl. přenesená",$N$162,0)</f>
        <v>0</v>
      </c>
      <c r="BG162" s="105">
        <f>IF($T$162="sníž. přenesená",$N$162,0)</f>
        <v>0</v>
      </c>
      <c r="BH162" s="105">
        <f>IF($T$162="nulová",$N$162,0)</f>
        <v>0</v>
      </c>
      <c r="BI162" s="71" t="s">
        <v>17</v>
      </c>
      <c r="BJ162" s="105">
        <f>ROUND($L$162*$K$162,2)</f>
        <v>0</v>
      </c>
      <c r="BK162" s="71" t="s">
        <v>225</v>
      </c>
      <c r="BL162" s="71" t="s">
        <v>910</v>
      </c>
    </row>
    <row r="163" spans="2:64" s="6" customFormat="1" ht="27" customHeight="1">
      <c r="B163" s="20"/>
      <c r="C163" s="99" t="s">
        <v>911</v>
      </c>
      <c r="D163" s="99" t="s">
        <v>121</v>
      </c>
      <c r="E163" s="98" t="s">
        <v>912</v>
      </c>
      <c r="F163" s="254" t="s">
        <v>913</v>
      </c>
      <c r="G163" s="255"/>
      <c r="H163" s="255"/>
      <c r="I163" s="255"/>
      <c r="J163" s="99" t="s">
        <v>228</v>
      </c>
      <c r="K163" s="100">
        <v>3</v>
      </c>
      <c r="L163" s="256"/>
      <c r="M163" s="255"/>
      <c r="N163" s="257">
        <f>ROUND($L$163*$K$163,2)</f>
        <v>0</v>
      </c>
      <c r="O163" s="255"/>
      <c r="P163" s="255"/>
      <c r="Q163" s="255"/>
      <c r="R163" s="20"/>
      <c r="S163" s="101"/>
      <c r="T163" s="102" t="s">
        <v>37</v>
      </c>
      <c r="W163" s="103">
        <v>0</v>
      </c>
      <c r="X163" s="103">
        <f>$W$163*$K$163</f>
        <v>0</v>
      </c>
      <c r="Y163" s="103">
        <v>0</v>
      </c>
      <c r="Z163" s="104">
        <f>$Y$163*$K$163</f>
        <v>0</v>
      </c>
      <c r="AQ163" s="71" t="s">
        <v>225</v>
      </c>
      <c r="AS163" s="71" t="s">
        <v>121</v>
      </c>
      <c r="AT163" s="71" t="s">
        <v>76</v>
      </c>
      <c r="AX163" s="71" t="s">
        <v>120</v>
      </c>
      <c r="BD163" s="105">
        <f>IF($T$163="základní",$N$163,0)</f>
        <v>0</v>
      </c>
      <c r="BE163" s="105">
        <f>IF($T$163="snížená",$N$163,0)</f>
        <v>0</v>
      </c>
      <c r="BF163" s="105">
        <f>IF($T$163="zákl. přenesená",$N$163,0)</f>
        <v>0</v>
      </c>
      <c r="BG163" s="105">
        <f>IF($T$163="sníž. přenesená",$N$163,0)</f>
        <v>0</v>
      </c>
      <c r="BH163" s="105">
        <f>IF($T$163="nulová",$N$163,0)</f>
        <v>0</v>
      </c>
      <c r="BI163" s="71" t="s">
        <v>17</v>
      </c>
      <c r="BJ163" s="105">
        <f>ROUND($L$163*$K$163,2)</f>
        <v>0</v>
      </c>
      <c r="BK163" s="71" t="s">
        <v>225</v>
      </c>
      <c r="BL163" s="71" t="s">
        <v>914</v>
      </c>
    </row>
    <row r="164" spans="2:64" s="6" customFormat="1" ht="27" customHeight="1">
      <c r="B164" s="20"/>
      <c r="C164" s="137" t="s">
        <v>915</v>
      </c>
      <c r="D164" s="137" t="s">
        <v>412</v>
      </c>
      <c r="E164" s="136" t="s">
        <v>916</v>
      </c>
      <c r="F164" s="279" t="s">
        <v>917</v>
      </c>
      <c r="G164" s="280"/>
      <c r="H164" s="280"/>
      <c r="I164" s="280"/>
      <c r="J164" s="137" t="s">
        <v>228</v>
      </c>
      <c r="K164" s="138">
        <v>3</v>
      </c>
      <c r="L164" s="281"/>
      <c r="M164" s="280"/>
      <c r="N164" s="278">
        <f>ROUND($L$164*$K$164,2)</f>
        <v>0</v>
      </c>
      <c r="O164" s="255"/>
      <c r="P164" s="255"/>
      <c r="Q164" s="255"/>
      <c r="R164" s="20"/>
      <c r="S164" s="101"/>
      <c r="T164" s="102" t="s">
        <v>37</v>
      </c>
      <c r="W164" s="103">
        <v>8E-05</v>
      </c>
      <c r="X164" s="103">
        <f>$W$164*$K$164</f>
        <v>0.00024000000000000003</v>
      </c>
      <c r="Y164" s="103">
        <v>0</v>
      </c>
      <c r="Z164" s="104">
        <f>$Y$164*$K$164</f>
        <v>0</v>
      </c>
      <c r="AQ164" s="71" t="s">
        <v>242</v>
      </c>
      <c r="AS164" s="71" t="s">
        <v>412</v>
      </c>
      <c r="AT164" s="71" t="s">
        <v>76</v>
      </c>
      <c r="AX164" s="71" t="s">
        <v>120</v>
      </c>
      <c r="BD164" s="105">
        <f>IF($T$164="základní",$N$164,0)</f>
        <v>0</v>
      </c>
      <c r="BE164" s="105">
        <f>IF($T$164="snížená",$N$164,0)</f>
        <v>0</v>
      </c>
      <c r="BF164" s="105">
        <f>IF($T$164="zákl. přenesená",$N$164,0)</f>
        <v>0</v>
      </c>
      <c r="BG164" s="105">
        <f>IF($T$164="sníž. přenesená",$N$164,0)</f>
        <v>0</v>
      </c>
      <c r="BH164" s="105">
        <f>IF($T$164="nulová",$N$164,0)</f>
        <v>0</v>
      </c>
      <c r="BI164" s="71" t="s">
        <v>17</v>
      </c>
      <c r="BJ164" s="105">
        <f>ROUND($L$164*$K$164,2)</f>
        <v>0</v>
      </c>
      <c r="BK164" s="71" t="s">
        <v>225</v>
      </c>
      <c r="BL164" s="71" t="s">
        <v>918</v>
      </c>
    </row>
    <row r="165" spans="2:62" s="88" customFormat="1" ht="30.75" customHeight="1">
      <c r="B165" s="89"/>
      <c r="D165" s="96" t="s">
        <v>634</v>
      </c>
      <c r="N165" s="251">
        <f>$BJ$165</f>
        <v>0</v>
      </c>
      <c r="O165" s="252"/>
      <c r="P165" s="252"/>
      <c r="Q165" s="252"/>
      <c r="R165" s="89"/>
      <c r="S165" s="92"/>
      <c r="V165" s="93">
        <f>SUM($V$166:$V$167)</f>
        <v>0</v>
      </c>
      <c r="X165" s="93">
        <f>SUM($X$166:$X$167)</f>
        <v>0.019799999999999998</v>
      </c>
      <c r="Z165" s="94">
        <f>SUM($Z$166:$Z$167)</f>
        <v>0</v>
      </c>
      <c r="AQ165" s="91" t="s">
        <v>76</v>
      </c>
      <c r="AS165" s="91" t="s">
        <v>66</v>
      </c>
      <c r="AT165" s="91" t="s">
        <v>17</v>
      </c>
      <c r="AX165" s="91" t="s">
        <v>120</v>
      </c>
      <c r="BJ165" s="95">
        <f>SUM($BJ$166:$BJ$167)</f>
        <v>0</v>
      </c>
    </row>
    <row r="166" spans="2:64" s="6" customFormat="1" ht="27" customHeight="1">
      <c r="B166" s="20"/>
      <c r="C166" s="99" t="s">
        <v>379</v>
      </c>
      <c r="D166" s="99" t="s">
        <v>121</v>
      </c>
      <c r="E166" s="98" t="s">
        <v>919</v>
      </c>
      <c r="F166" s="254" t="s">
        <v>920</v>
      </c>
      <c r="G166" s="255"/>
      <c r="H166" s="255"/>
      <c r="I166" s="255"/>
      <c r="J166" s="99" t="s">
        <v>228</v>
      </c>
      <c r="K166" s="100">
        <v>6</v>
      </c>
      <c r="L166" s="256"/>
      <c r="M166" s="255"/>
      <c r="N166" s="257">
        <f>ROUND($L$166*$K$166,2)</f>
        <v>0</v>
      </c>
      <c r="O166" s="255"/>
      <c r="P166" s="255"/>
      <c r="Q166" s="255"/>
      <c r="R166" s="20"/>
      <c r="S166" s="101"/>
      <c r="T166" s="102" t="s">
        <v>37</v>
      </c>
      <c r="W166" s="103">
        <v>0</v>
      </c>
      <c r="X166" s="103">
        <f>$W$166*$K$166</f>
        <v>0</v>
      </c>
      <c r="Y166" s="103">
        <v>0</v>
      </c>
      <c r="Z166" s="104">
        <f>$Y$166*$K$166</f>
        <v>0</v>
      </c>
      <c r="AQ166" s="71" t="s">
        <v>225</v>
      </c>
      <c r="AS166" s="71" t="s">
        <v>121</v>
      </c>
      <c r="AT166" s="71" t="s">
        <v>76</v>
      </c>
      <c r="AX166" s="71" t="s">
        <v>120</v>
      </c>
      <c r="BD166" s="105">
        <f>IF($T$166="základní",$N$166,0)</f>
        <v>0</v>
      </c>
      <c r="BE166" s="105">
        <f>IF($T$166="snížená",$N$166,0)</f>
        <v>0</v>
      </c>
      <c r="BF166" s="105">
        <f>IF($T$166="zákl. přenesená",$N$166,0)</f>
        <v>0</v>
      </c>
      <c r="BG166" s="105">
        <f>IF($T$166="sníž. přenesená",$N$166,0)</f>
        <v>0</v>
      </c>
      <c r="BH166" s="105">
        <f>IF($T$166="nulová",$N$166,0)</f>
        <v>0</v>
      </c>
      <c r="BI166" s="71" t="s">
        <v>17</v>
      </c>
      <c r="BJ166" s="105">
        <f>ROUND($L$166*$K$166,2)</f>
        <v>0</v>
      </c>
      <c r="BK166" s="71" t="s">
        <v>225</v>
      </c>
      <c r="BL166" s="71" t="s">
        <v>921</v>
      </c>
    </row>
    <row r="167" spans="2:64" s="6" customFormat="1" ht="27" customHeight="1">
      <c r="B167" s="20"/>
      <c r="C167" s="137" t="s">
        <v>8</v>
      </c>
      <c r="D167" s="137" t="s">
        <v>412</v>
      </c>
      <c r="E167" s="136" t="s">
        <v>922</v>
      </c>
      <c r="F167" s="279" t="s">
        <v>923</v>
      </c>
      <c r="G167" s="280"/>
      <c r="H167" s="280"/>
      <c r="I167" s="280"/>
      <c r="J167" s="137" t="s">
        <v>228</v>
      </c>
      <c r="K167" s="138">
        <v>6</v>
      </c>
      <c r="L167" s="281"/>
      <c r="M167" s="280"/>
      <c r="N167" s="278">
        <f>ROUND($L$167*$K$167,2)</f>
        <v>0</v>
      </c>
      <c r="O167" s="255"/>
      <c r="P167" s="255"/>
      <c r="Q167" s="255"/>
      <c r="R167" s="20"/>
      <c r="S167" s="101"/>
      <c r="T167" s="102" t="s">
        <v>37</v>
      </c>
      <c r="W167" s="103">
        <v>0.0033</v>
      </c>
      <c r="X167" s="103">
        <f>$W$167*$K$167</f>
        <v>0.019799999999999998</v>
      </c>
      <c r="Y167" s="103">
        <v>0</v>
      </c>
      <c r="Z167" s="104">
        <f>$Y$167*$K$167</f>
        <v>0</v>
      </c>
      <c r="AQ167" s="71" t="s">
        <v>242</v>
      </c>
      <c r="AS167" s="71" t="s">
        <v>412</v>
      </c>
      <c r="AT167" s="71" t="s">
        <v>76</v>
      </c>
      <c r="AX167" s="71" t="s">
        <v>120</v>
      </c>
      <c r="BD167" s="105">
        <f>IF($T$167="základní",$N$167,0)</f>
        <v>0</v>
      </c>
      <c r="BE167" s="105">
        <f>IF($T$167="snížená",$N$167,0)</f>
        <v>0</v>
      </c>
      <c r="BF167" s="105">
        <f>IF($T$167="zákl. přenesená",$N$167,0)</f>
        <v>0</v>
      </c>
      <c r="BG167" s="105">
        <f>IF($T$167="sníž. přenesená",$N$167,0)</f>
        <v>0</v>
      </c>
      <c r="BH167" s="105">
        <f>IF($T$167="nulová",$N$167,0)</f>
        <v>0</v>
      </c>
      <c r="BI167" s="71" t="s">
        <v>17</v>
      </c>
      <c r="BJ167" s="105">
        <f>ROUND($L$167*$K$167,2)</f>
        <v>0</v>
      </c>
      <c r="BK167" s="71" t="s">
        <v>225</v>
      </c>
      <c r="BL167" s="71" t="s">
        <v>924</v>
      </c>
    </row>
    <row r="168" spans="2:62" s="88" customFormat="1" ht="30.75" customHeight="1">
      <c r="B168" s="89"/>
      <c r="D168" s="96" t="s">
        <v>635</v>
      </c>
      <c r="N168" s="251">
        <f>$BJ$168</f>
        <v>0</v>
      </c>
      <c r="O168" s="252"/>
      <c r="P168" s="252"/>
      <c r="Q168" s="252"/>
      <c r="R168" s="89"/>
      <c r="S168" s="92"/>
      <c r="V168" s="93">
        <f>SUM($V$169:$V$172)</f>
        <v>0</v>
      </c>
      <c r="X168" s="93">
        <f>SUM($X$169:$X$172)</f>
        <v>0</v>
      </c>
      <c r="Z168" s="94">
        <f>SUM($Z$169:$Z$172)</f>
        <v>0</v>
      </c>
      <c r="AQ168" s="91" t="s">
        <v>76</v>
      </c>
      <c r="AS168" s="91" t="s">
        <v>66</v>
      </c>
      <c r="AT168" s="91" t="s">
        <v>17</v>
      </c>
      <c r="AX168" s="91" t="s">
        <v>120</v>
      </c>
      <c r="BJ168" s="95">
        <f>SUM($BJ$169:$BJ$172)</f>
        <v>0</v>
      </c>
    </row>
    <row r="169" spans="2:64" s="6" customFormat="1" ht="15.75" customHeight="1">
      <c r="B169" s="20"/>
      <c r="C169" s="99" t="s">
        <v>925</v>
      </c>
      <c r="D169" s="99" t="s">
        <v>121</v>
      </c>
      <c r="E169" s="98" t="s">
        <v>926</v>
      </c>
      <c r="F169" s="254" t="s">
        <v>927</v>
      </c>
      <c r="G169" s="255"/>
      <c r="H169" s="255"/>
      <c r="I169" s="255"/>
      <c r="J169" s="99" t="s">
        <v>156</v>
      </c>
      <c r="K169" s="100">
        <v>1</v>
      </c>
      <c r="L169" s="256"/>
      <c r="M169" s="255"/>
      <c r="N169" s="257">
        <f>ROUND($L$169*$K$169,2)</f>
        <v>0</v>
      </c>
      <c r="O169" s="255"/>
      <c r="P169" s="255"/>
      <c r="Q169" s="255"/>
      <c r="R169" s="20"/>
      <c r="S169" s="101"/>
      <c r="T169" s="102" t="s">
        <v>37</v>
      </c>
      <c r="W169" s="103">
        <v>0</v>
      </c>
      <c r="X169" s="103">
        <f>$W$169*$K$169</f>
        <v>0</v>
      </c>
      <c r="Y169" s="103">
        <v>0</v>
      </c>
      <c r="Z169" s="104">
        <f>$Y$169*$K$169</f>
        <v>0</v>
      </c>
      <c r="AQ169" s="71" t="s">
        <v>225</v>
      </c>
      <c r="AS169" s="71" t="s">
        <v>121</v>
      </c>
      <c r="AT169" s="71" t="s">
        <v>76</v>
      </c>
      <c r="AX169" s="71" t="s">
        <v>120</v>
      </c>
      <c r="BD169" s="105">
        <f>IF($T$169="základní",$N$169,0)</f>
        <v>0</v>
      </c>
      <c r="BE169" s="105">
        <f>IF($T$169="snížená",$N$169,0)</f>
        <v>0</v>
      </c>
      <c r="BF169" s="105">
        <f>IF($T$169="zákl. přenesená",$N$169,0)</f>
        <v>0</v>
      </c>
      <c r="BG169" s="105">
        <f>IF($T$169="sníž. přenesená",$N$169,0)</f>
        <v>0</v>
      </c>
      <c r="BH169" s="105">
        <f>IF($T$169="nulová",$N$169,0)</f>
        <v>0</v>
      </c>
      <c r="BI169" s="71" t="s">
        <v>17</v>
      </c>
      <c r="BJ169" s="105">
        <f>ROUND($L$169*$K$169,2)</f>
        <v>0</v>
      </c>
      <c r="BK169" s="71" t="s">
        <v>225</v>
      </c>
      <c r="BL169" s="71" t="s">
        <v>928</v>
      </c>
    </row>
    <row r="170" spans="2:64" s="6" customFormat="1" ht="15.75" customHeight="1">
      <c r="B170" s="20"/>
      <c r="C170" s="99" t="s">
        <v>929</v>
      </c>
      <c r="D170" s="99" t="s">
        <v>121</v>
      </c>
      <c r="E170" s="98" t="s">
        <v>930</v>
      </c>
      <c r="F170" s="254" t="s">
        <v>590</v>
      </c>
      <c r="G170" s="255"/>
      <c r="H170" s="255"/>
      <c r="I170" s="255"/>
      <c r="J170" s="99" t="s">
        <v>156</v>
      </c>
      <c r="K170" s="100">
        <v>1</v>
      </c>
      <c r="L170" s="256"/>
      <c r="M170" s="255"/>
      <c r="N170" s="257">
        <f>ROUND($L$170*$K$170,2)</f>
        <v>0</v>
      </c>
      <c r="O170" s="255"/>
      <c r="P170" s="255"/>
      <c r="Q170" s="255"/>
      <c r="R170" s="20"/>
      <c r="S170" s="101"/>
      <c r="T170" s="102" t="s">
        <v>37</v>
      </c>
      <c r="W170" s="103">
        <v>0</v>
      </c>
      <c r="X170" s="103">
        <f>$W$170*$K$170</f>
        <v>0</v>
      </c>
      <c r="Y170" s="103">
        <v>0</v>
      </c>
      <c r="Z170" s="104">
        <f>$Y$170*$K$170</f>
        <v>0</v>
      </c>
      <c r="AQ170" s="71" t="s">
        <v>225</v>
      </c>
      <c r="AS170" s="71" t="s">
        <v>121</v>
      </c>
      <c r="AT170" s="71" t="s">
        <v>76</v>
      </c>
      <c r="AX170" s="71" t="s">
        <v>120</v>
      </c>
      <c r="BD170" s="105">
        <f>IF($T$170="základní",$N$170,0)</f>
        <v>0</v>
      </c>
      <c r="BE170" s="105">
        <f>IF($T$170="snížená",$N$170,0)</f>
        <v>0</v>
      </c>
      <c r="BF170" s="105">
        <f>IF($T$170="zákl. přenesená",$N$170,0)</f>
        <v>0</v>
      </c>
      <c r="BG170" s="105">
        <f>IF($T$170="sníž. přenesená",$N$170,0)</f>
        <v>0</v>
      </c>
      <c r="BH170" s="105">
        <f>IF($T$170="nulová",$N$170,0)</f>
        <v>0</v>
      </c>
      <c r="BI170" s="71" t="s">
        <v>17</v>
      </c>
      <c r="BJ170" s="105">
        <f>ROUND($L$170*$K$170,2)</f>
        <v>0</v>
      </c>
      <c r="BK170" s="71" t="s">
        <v>225</v>
      </c>
      <c r="BL170" s="71" t="s">
        <v>931</v>
      </c>
    </row>
    <row r="171" spans="2:64" s="6" customFormat="1" ht="15.75" customHeight="1">
      <c r="B171" s="20"/>
      <c r="C171" s="99" t="s">
        <v>932</v>
      </c>
      <c r="D171" s="99" t="s">
        <v>121</v>
      </c>
      <c r="E171" s="98" t="s">
        <v>933</v>
      </c>
      <c r="F171" s="254" t="s">
        <v>586</v>
      </c>
      <c r="G171" s="255"/>
      <c r="H171" s="255"/>
      <c r="I171" s="255"/>
      <c r="J171" s="99" t="s">
        <v>156</v>
      </c>
      <c r="K171" s="100">
        <v>1</v>
      </c>
      <c r="L171" s="256"/>
      <c r="M171" s="255"/>
      <c r="N171" s="257">
        <f>ROUND($L$171*$K$171,2)</f>
        <v>0</v>
      </c>
      <c r="O171" s="255"/>
      <c r="P171" s="255"/>
      <c r="Q171" s="255"/>
      <c r="R171" s="20"/>
      <c r="S171" s="101"/>
      <c r="T171" s="102" t="s">
        <v>37</v>
      </c>
      <c r="W171" s="103">
        <v>0</v>
      </c>
      <c r="X171" s="103">
        <f>$W$171*$K$171</f>
        <v>0</v>
      </c>
      <c r="Y171" s="103">
        <v>0</v>
      </c>
      <c r="Z171" s="104">
        <f>$Y$171*$K$171</f>
        <v>0</v>
      </c>
      <c r="AQ171" s="71" t="s">
        <v>225</v>
      </c>
      <c r="AS171" s="71" t="s">
        <v>121</v>
      </c>
      <c r="AT171" s="71" t="s">
        <v>76</v>
      </c>
      <c r="AX171" s="71" t="s">
        <v>120</v>
      </c>
      <c r="BD171" s="105">
        <f>IF($T$171="základní",$N$171,0)</f>
        <v>0</v>
      </c>
      <c r="BE171" s="105">
        <f>IF($T$171="snížená",$N$171,0)</f>
        <v>0</v>
      </c>
      <c r="BF171" s="105">
        <f>IF($T$171="zákl. přenesená",$N$171,0)</f>
        <v>0</v>
      </c>
      <c r="BG171" s="105">
        <f>IF($T$171="sníž. přenesená",$N$171,0)</f>
        <v>0</v>
      </c>
      <c r="BH171" s="105">
        <f>IF($T$171="nulová",$N$171,0)</f>
        <v>0</v>
      </c>
      <c r="BI171" s="71" t="s">
        <v>17</v>
      </c>
      <c r="BJ171" s="105">
        <f>ROUND($L$171*$K$171,2)</f>
        <v>0</v>
      </c>
      <c r="BK171" s="71" t="s">
        <v>225</v>
      </c>
      <c r="BL171" s="71" t="s">
        <v>934</v>
      </c>
    </row>
    <row r="172" spans="2:64" s="6" customFormat="1" ht="15.75" customHeight="1">
      <c r="B172" s="20"/>
      <c r="C172" s="99" t="s">
        <v>935</v>
      </c>
      <c r="D172" s="99" t="s">
        <v>121</v>
      </c>
      <c r="E172" s="98" t="s">
        <v>936</v>
      </c>
      <c r="F172" s="254" t="s">
        <v>937</v>
      </c>
      <c r="G172" s="255"/>
      <c r="H172" s="255"/>
      <c r="I172" s="255"/>
      <c r="J172" s="99" t="s">
        <v>156</v>
      </c>
      <c r="K172" s="100">
        <v>1</v>
      </c>
      <c r="L172" s="256"/>
      <c r="M172" s="255"/>
      <c r="N172" s="257">
        <f>ROUND($L$172*$K$172,2)</f>
        <v>0</v>
      </c>
      <c r="O172" s="255"/>
      <c r="P172" s="255"/>
      <c r="Q172" s="255"/>
      <c r="R172" s="20"/>
      <c r="S172" s="101"/>
      <c r="T172" s="106" t="s">
        <v>37</v>
      </c>
      <c r="U172" s="107"/>
      <c r="V172" s="107"/>
      <c r="W172" s="108">
        <v>0</v>
      </c>
      <c r="X172" s="108">
        <f>$W$172*$K$172</f>
        <v>0</v>
      </c>
      <c r="Y172" s="108">
        <v>0</v>
      </c>
      <c r="Z172" s="109">
        <f>$Y$172*$K$172</f>
        <v>0</v>
      </c>
      <c r="AQ172" s="71" t="s">
        <v>225</v>
      </c>
      <c r="AS172" s="71" t="s">
        <v>121</v>
      </c>
      <c r="AT172" s="71" t="s">
        <v>76</v>
      </c>
      <c r="AX172" s="71" t="s">
        <v>120</v>
      </c>
      <c r="BD172" s="105">
        <f>IF($T$172="základní",$N$172,0)</f>
        <v>0</v>
      </c>
      <c r="BE172" s="105">
        <f>IF($T$172="snížená",$N$172,0)</f>
        <v>0</v>
      </c>
      <c r="BF172" s="105">
        <f>IF($T$172="zákl. přenesená",$N$172,0)</f>
        <v>0</v>
      </c>
      <c r="BG172" s="105">
        <f>IF($T$172="sníž. přenesená",$N$172,0)</f>
        <v>0</v>
      </c>
      <c r="BH172" s="105">
        <f>IF($T$172="nulová",$N$172,0)</f>
        <v>0</v>
      </c>
      <c r="BI172" s="71" t="s">
        <v>17</v>
      </c>
      <c r="BJ172" s="105">
        <f>ROUND($L$172*$K$172,2)</f>
        <v>0</v>
      </c>
      <c r="BK172" s="71" t="s">
        <v>225</v>
      </c>
      <c r="BL172" s="71" t="s">
        <v>938</v>
      </c>
    </row>
    <row r="173" spans="2:18" s="6" customFormat="1" ht="7.5" customHeight="1">
      <c r="B173" s="34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20"/>
    </row>
    <row r="190" s="2" customFormat="1" ht="14.25" customHeight="1"/>
  </sheetData>
  <sheetProtection/>
  <mergeCells count="316">
    <mergeCell ref="C2:Q2"/>
    <mergeCell ref="C4:Q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Q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C66:Q66"/>
    <mergeCell ref="F68:Q68"/>
    <mergeCell ref="F69:Q69"/>
    <mergeCell ref="M71:P71"/>
    <mergeCell ref="M73:Q73"/>
    <mergeCell ref="F76:I76"/>
    <mergeCell ref="L76:M76"/>
    <mergeCell ref="N76:Q76"/>
    <mergeCell ref="F80:I80"/>
    <mergeCell ref="L80:M80"/>
    <mergeCell ref="N80:Q80"/>
    <mergeCell ref="N77:Q77"/>
    <mergeCell ref="N78:Q78"/>
    <mergeCell ref="F81:I81"/>
    <mergeCell ref="L81:M81"/>
    <mergeCell ref="N81:Q81"/>
    <mergeCell ref="F82:I82"/>
    <mergeCell ref="L82:M82"/>
    <mergeCell ref="N82:Q82"/>
    <mergeCell ref="F83:I83"/>
    <mergeCell ref="L83:M83"/>
    <mergeCell ref="N83:Q83"/>
    <mergeCell ref="F84:I84"/>
    <mergeCell ref="L84:M84"/>
    <mergeCell ref="N84:Q84"/>
    <mergeCell ref="F85:I85"/>
    <mergeCell ref="L85:M85"/>
    <mergeCell ref="N85:Q85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F89:I89"/>
    <mergeCell ref="L89:M89"/>
    <mergeCell ref="N89:Q89"/>
    <mergeCell ref="F90:I90"/>
    <mergeCell ref="L90:M90"/>
    <mergeCell ref="N90:Q90"/>
    <mergeCell ref="F91:I91"/>
    <mergeCell ref="L91:M91"/>
    <mergeCell ref="N91:Q91"/>
    <mergeCell ref="F92:I92"/>
    <mergeCell ref="L92:M92"/>
    <mergeCell ref="N92:Q92"/>
    <mergeCell ref="F93:I93"/>
    <mergeCell ref="L93:M93"/>
    <mergeCell ref="N93:Q93"/>
    <mergeCell ref="F95:I95"/>
    <mergeCell ref="L95:M95"/>
    <mergeCell ref="N95:Q95"/>
    <mergeCell ref="F96:I96"/>
    <mergeCell ref="L96:M96"/>
    <mergeCell ref="N96:Q96"/>
    <mergeCell ref="F97:I97"/>
    <mergeCell ref="L97:M97"/>
    <mergeCell ref="N97:Q97"/>
    <mergeCell ref="F98:I98"/>
    <mergeCell ref="L98:M98"/>
    <mergeCell ref="N98:Q98"/>
    <mergeCell ref="F99:Q99"/>
    <mergeCell ref="F100:I100"/>
    <mergeCell ref="L100:M100"/>
    <mergeCell ref="N100:Q100"/>
    <mergeCell ref="F101:I101"/>
    <mergeCell ref="L101:M101"/>
    <mergeCell ref="N101:Q101"/>
    <mergeCell ref="F102:I102"/>
    <mergeCell ref="L102:M102"/>
    <mergeCell ref="N102:Q102"/>
    <mergeCell ref="F103:I103"/>
    <mergeCell ref="L103:M103"/>
    <mergeCell ref="N103:Q103"/>
    <mergeCell ref="F104:I104"/>
    <mergeCell ref="L104:M104"/>
    <mergeCell ref="N104:Q104"/>
    <mergeCell ref="F105:I105"/>
    <mergeCell ref="L105:M105"/>
    <mergeCell ref="N105:Q105"/>
    <mergeCell ref="F106:I106"/>
    <mergeCell ref="L106:M106"/>
    <mergeCell ref="N106:Q106"/>
    <mergeCell ref="F107:I107"/>
    <mergeCell ref="L107:M107"/>
    <mergeCell ref="N107:Q107"/>
    <mergeCell ref="F108:Q108"/>
    <mergeCell ref="F110:I110"/>
    <mergeCell ref="L110:M110"/>
    <mergeCell ref="N110:Q110"/>
    <mergeCell ref="F111:I111"/>
    <mergeCell ref="L111:M111"/>
    <mergeCell ref="N111:Q111"/>
    <mergeCell ref="F112:I112"/>
    <mergeCell ref="L112:M112"/>
    <mergeCell ref="N112:Q112"/>
    <mergeCell ref="F113:I113"/>
    <mergeCell ref="L113:M113"/>
    <mergeCell ref="N113:Q113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N164:Q164"/>
    <mergeCell ref="F161:I161"/>
    <mergeCell ref="L161:M161"/>
    <mergeCell ref="N161:Q161"/>
    <mergeCell ref="F162:I162"/>
    <mergeCell ref="L162:M162"/>
    <mergeCell ref="N162:Q162"/>
    <mergeCell ref="L166:M166"/>
    <mergeCell ref="N166:Q166"/>
    <mergeCell ref="F167:I167"/>
    <mergeCell ref="L167:M167"/>
    <mergeCell ref="N167:Q167"/>
    <mergeCell ref="F163:I163"/>
    <mergeCell ref="L163:M163"/>
    <mergeCell ref="N163:Q163"/>
    <mergeCell ref="F164:I164"/>
    <mergeCell ref="L164:M16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N168:Q168"/>
    <mergeCell ref="H1:K1"/>
    <mergeCell ref="R2:AB2"/>
    <mergeCell ref="N79:Q79"/>
    <mergeCell ref="N94:Q94"/>
    <mergeCell ref="N109:Q109"/>
    <mergeCell ref="N133:Q133"/>
    <mergeCell ref="N145:Q145"/>
    <mergeCell ref="N165:Q165"/>
    <mergeCell ref="F166:I166"/>
  </mergeCells>
  <hyperlinks>
    <hyperlink ref="F1:G1" location="C2" tooltip="Krycí list soupisu" display="1) Krycí list soupisu"/>
    <hyperlink ref="H1:K1" location="C49" tooltip="Rekapitulace" display="2) Rekapitulace"/>
    <hyperlink ref="L1:M1" location="C76" tooltip="Soupis prací" display="3) Soupis prací"/>
    <hyperlink ref="R1:S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2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46"/>
      <c r="C2" s="147"/>
      <c r="D2" s="147"/>
      <c r="E2" s="147"/>
      <c r="F2" s="147"/>
      <c r="G2" s="147"/>
      <c r="H2" s="147"/>
      <c r="I2" s="147"/>
      <c r="J2" s="147"/>
      <c r="K2" s="148"/>
    </row>
    <row r="3" spans="2:11" s="151" customFormat="1" ht="45" customHeight="1">
      <c r="B3" s="149"/>
      <c r="C3" s="286" t="s">
        <v>946</v>
      </c>
      <c r="D3" s="286"/>
      <c r="E3" s="286"/>
      <c r="F3" s="286"/>
      <c r="G3" s="286"/>
      <c r="H3" s="286"/>
      <c r="I3" s="286"/>
      <c r="J3" s="286"/>
      <c r="K3" s="150"/>
    </row>
    <row r="4" spans="2:11" ht="25.5" customHeight="1">
      <c r="B4" s="152"/>
      <c r="C4" s="291" t="s">
        <v>947</v>
      </c>
      <c r="D4" s="291"/>
      <c r="E4" s="291"/>
      <c r="F4" s="291"/>
      <c r="G4" s="291"/>
      <c r="H4" s="291"/>
      <c r="I4" s="291"/>
      <c r="J4" s="291"/>
      <c r="K4" s="153"/>
    </row>
    <row r="5" spans="2:11" ht="5.25" customHeight="1">
      <c r="B5" s="152"/>
      <c r="C5" s="154"/>
      <c r="D5" s="154"/>
      <c r="E5" s="154"/>
      <c r="F5" s="154"/>
      <c r="G5" s="154"/>
      <c r="H5" s="154"/>
      <c r="I5" s="154"/>
      <c r="J5" s="154"/>
      <c r="K5" s="153"/>
    </row>
    <row r="6" spans="2:11" ht="15" customHeight="1">
      <c r="B6" s="152"/>
      <c r="C6" s="288" t="s">
        <v>948</v>
      </c>
      <c r="D6" s="288"/>
      <c r="E6" s="288"/>
      <c r="F6" s="288"/>
      <c r="G6" s="288"/>
      <c r="H6" s="288"/>
      <c r="I6" s="288"/>
      <c r="J6" s="288"/>
      <c r="K6" s="153"/>
    </row>
    <row r="7" spans="2:11" ht="15" customHeight="1">
      <c r="B7" s="156"/>
      <c r="C7" s="288" t="s">
        <v>949</v>
      </c>
      <c r="D7" s="288"/>
      <c r="E7" s="288"/>
      <c r="F7" s="288"/>
      <c r="G7" s="288"/>
      <c r="H7" s="288"/>
      <c r="I7" s="288"/>
      <c r="J7" s="288"/>
      <c r="K7" s="153"/>
    </row>
    <row r="8" spans="2:11" ht="12.75" customHeight="1">
      <c r="B8" s="156"/>
      <c r="C8" s="155"/>
      <c r="D8" s="155"/>
      <c r="E8" s="155"/>
      <c r="F8" s="155"/>
      <c r="G8" s="155"/>
      <c r="H8" s="155"/>
      <c r="I8" s="155"/>
      <c r="J8" s="155"/>
      <c r="K8" s="153"/>
    </row>
    <row r="9" spans="2:11" ht="15" customHeight="1">
      <c r="B9" s="156"/>
      <c r="C9" s="288" t="s">
        <v>950</v>
      </c>
      <c r="D9" s="288"/>
      <c r="E9" s="288"/>
      <c r="F9" s="288"/>
      <c r="G9" s="288"/>
      <c r="H9" s="288"/>
      <c r="I9" s="288"/>
      <c r="J9" s="288"/>
      <c r="K9" s="153"/>
    </row>
    <row r="10" spans="2:11" ht="15" customHeight="1">
      <c r="B10" s="156"/>
      <c r="C10" s="155"/>
      <c r="D10" s="288" t="s">
        <v>951</v>
      </c>
      <c r="E10" s="288"/>
      <c r="F10" s="288"/>
      <c r="G10" s="288"/>
      <c r="H10" s="288"/>
      <c r="I10" s="288"/>
      <c r="J10" s="288"/>
      <c r="K10" s="153"/>
    </row>
    <row r="11" spans="2:11" ht="15" customHeight="1">
      <c r="B11" s="156"/>
      <c r="C11" s="157"/>
      <c r="D11" s="288" t="s">
        <v>952</v>
      </c>
      <c r="E11" s="288"/>
      <c r="F11" s="288"/>
      <c r="G11" s="288"/>
      <c r="H11" s="288"/>
      <c r="I11" s="288"/>
      <c r="J11" s="288"/>
      <c r="K11" s="153"/>
    </row>
    <row r="12" spans="2:11" ht="12.75" customHeight="1">
      <c r="B12" s="156"/>
      <c r="C12" s="157"/>
      <c r="D12" s="157"/>
      <c r="E12" s="157"/>
      <c r="F12" s="157"/>
      <c r="G12" s="157"/>
      <c r="H12" s="157"/>
      <c r="I12" s="157"/>
      <c r="J12" s="157"/>
      <c r="K12" s="153"/>
    </row>
    <row r="13" spans="2:11" ht="15" customHeight="1">
      <c r="B13" s="156"/>
      <c r="C13" s="157"/>
      <c r="D13" s="288" t="s">
        <v>953</v>
      </c>
      <c r="E13" s="288"/>
      <c r="F13" s="288"/>
      <c r="G13" s="288"/>
      <c r="H13" s="288"/>
      <c r="I13" s="288"/>
      <c r="J13" s="288"/>
      <c r="K13" s="153"/>
    </row>
    <row r="14" spans="2:11" ht="15" customHeight="1">
      <c r="B14" s="156"/>
      <c r="C14" s="157"/>
      <c r="D14" s="288" t="s">
        <v>954</v>
      </c>
      <c r="E14" s="288"/>
      <c r="F14" s="288"/>
      <c r="G14" s="288"/>
      <c r="H14" s="288"/>
      <c r="I14" s="288"/>
      <c r="J14" s="288"/>
      <c r="K14" s="153"/>
    </row>
    <row r="15" spans="2:11" ht="15" customHeight="1">
      <c r="B15" s="156"/>
      <c r="C15" s="157"/>
      <c r="D15" s="288" t="s">
        <v>955</v>
      </c>
      <c r="E15" s="288"/>
      <c r="F15" s="288"/>
      <c r="G15" s="288"/>
      <c r="H15" s="288"/>
      <c r="I15" s="288"/>
      <c r="J15" s="288"/>
      <c r="K15" s="153"/>
    </row>
    <row r="16" spans="2:11" ht="15" customHeight="1">
      <c r="B16" s="156"/>
      <c r="C16" s="157"/>
      <c r="D16" s="157"/>
      <c r="E16" s="158" t="s">
        <v>74</v>
      </c>
      <c r="F16" s="288" t="s">
        <v>956</v>
      </c>
      <c r="G16" s="288"/>
      <c r="H16" s="288"/>
      <c r="I16" s="288"/>
      <c r="J16" s="288"/>
      <c r="K16" s="153"/>
    </row>
    <row r="17" spans="2:11" ht="15" customHeight="1">
      <c r="B17" s="156"/>
      <c r="C17" s="157"/>
      <c r="D17" s="157"/>
      <c r="E17" s="158" t="s">
        <v>957</v>
      </c>
      <c r="F17" s="288" t="s">
        <v>958</v>
      </c>
      <c r="G17" s="288"/>
      <c r="H17" s="288"/>
      <c r="I17" s="288"/>
      <c r="J17" s="288"/>
      <c r="K17" s="153"/>
    </row>
    <row r="18" spans="2:11" ht="15" customHeight="1">
      <c r="B18" s="156"/>
      <c r="C18" s="157"/>
      <c r="D18" s="157"/>
      <c r="E18" s="158" t="s">
        <v>959</v>
      </c>
      <c r="F18" s="288" t="s">
        <v>960</v>
      </c>
      <c r="G18" s="288"/>
      <c r="H18" s="288"/>
      <c r="I18" s="288"/>
      <c r="J18" s="288"/>
      <c r="K18" s="153"/>
    </row>
    <row r="19" spans="2:11" ht="15" customHeight="1">
      <c r="B19" s="156"/>
      <c r="C19" s="157"/>
      <c r="D19" s="157"/>
      <c r="E19" s="158" t="s">
        <v>961</v>
      </c>
      <c r="F19" s="288" t="s">
        <v>962</v>
      </c>
      <c r="G19" s="288"/>
      <c r="H19" s="288"/>
      <c r="I19" s="288"/>
      <c r="J19" s="288"/>
      <c r="K19" s="153"/>
    </row>
    <row r="20" spans="2:11" ht="15" customHeight="1">
      <c r="B20" s="156"/>
      <c r="C20" s="157"/>
      <c r="D20" s="157"/>
      <c r="E20" s="158" t="s">
        <v>963</v>
      </c>
      <c r="F20" s="288" t="s">
        <v>964</v>
      </c>
      <c r="G20" s="288"/>
      <c r="H20" s="288"/>
      <c r="I20" s="288"/>
      <c r="J20" s="288"/>
      <c r="K20" s="153"/>
    </row>
    <row r="21" spans="2:11" ht="15" customHeight="1">
      <c r="B21" s="156"/>
      <c r="C21" s="157"/>
      <c r="D21" s="157"/>
      <c r="E21" s="158" t="s">
        <v>965</v>
      </c>
      <c r="F21" s="288" t="s">
        <v>966</v>
      </c>
      <c r="G21" s="288"/>
      <c r="H21" s="288"/>
      <c r="I21" s="288"/>
      <c r="J21" s="288"/>
      <c r="K21" s="153"/>
    </row>
    <row r="22" spans="2:11" ht="12.75" customHeight="1">
      <c r="B22" s="156"/>
      <c r="C22" s="157"/>
      <c r="D22" s="157"/>
      <c r="E22" s="157"/>
      <c r="F22" s="157"/>
      <c r="G22" s="157"/>
      <c r="H22" s="157"/>
      <c r="I22" s="157"/>
      <c r="J22" s="157"/>
      <c r="K22" s="153"/>
    </row>
    <row r="23" spans="2:11" ht="15" customHeight="1">
      <c r="B23" s="156"/>
      <c r="C23" s="288" t="s">
        <v>967</v>
      </c>
      <c r="D23" s="288"/>
      <c r="E23" s="288"/>
      <c r="F23" s="288"/>
      <c r="G23" s="288"/>
      <c r="H23" s="288"/>
      <c r="I23" s="288"/>
      <c r="J23" s="288"/>
      <c r="K23" s="153"/>
    </row>
    <row r="24" spans="2:11" ht="15" customHeight="1">
      <c r="B24" s="156"/>
      <c r="C24" s="288" t="s">
        <v>968</v>
      </c>
      <c r="D24" s="288"/>
      <c r="E24" s="288"/>
      <c r="F24" s="288"/>
      <c r="G24" s="288"/>
      <c r="H24" s="288"/>
      <c r="I24" s="288"/>
      <c r="J24" s="288"/>
      <c r="K24" s="153"/>
    </row>
    <row r="25" spans="2:11" ht="15" customHeight="1">
      <c r="B25" s="156"/>
      <c r="C25" s="155"/>
      <c r="D25" s="288" t="s">
        <v>969</v>
      </c>
      <c r="E25" s="288"/>
      <c r="F25" s="288"/>
      <c r="G25" s="288"/>
      <c r="H25" s="288"/>
      <c r="I25" s="288"/>
      <c r="J25" s="288"/>
      <c r="K25" s="153"/>
    </row>
    <row r="26" spans="2:11" ht="15" customHeight="1">
      <c r="B26" s="156"/>
      <c r="C26" s="157"/>
      <c r="D26" s="288" t="s">
        <v>970</v>
      </c>
      <c r="E26" s="288"/>
      <c r="F26" s="288"/>
      <c r="G26" s="288"/>
      <c r="H26" s="288"/>
      <c r="I26" s="288"/>
      <c r="J26" s="288"/>
      <c r="K26" s="153"/>
    </row>
    <row r="27" spans="2:11" ht="12.75" customHeight="1">
      <c r="B27" s="156"/>
      <c r="C27" s="157"/>
      <c r="D27" s="157"/>
      <c r="E27" s="157"/>
      <c r="F27" s="157"/>
      <c r="G27" s="157"/>
      <c r="H27" s="157"/>
      <c r="I27" s="157"/>
      <c r="J27" s="157"/>
      <c r="K27" s="153"/>
    </row>
    <row r="28" spans="2:11" ht="15" customHeight="1">
      <c r="B28" s="156"/>
      <c r="C28" s="157"/>
      <c r="D28" s="288" t="s">
        <v>971</v>
      </c>
      <c r="E28" s="288"/>
      <c r="F28" s="288"/>
      <c r="G28" s="288"/>
      <c r="H28" s="288"/>
      <c r="I28" s="288"/>
      <c r="J28" s="288"/>
      <c r="K28" s="153"/>
    </row>
    <row r="29" spans="2:11" ht="15" customHeight="1">
      <c r="B29" s="156"/>
      <c r="C29" s="157"/>
      <c r="D29" s="288" t="s">
        <v>972</v>
      </c>
      <c r="E29" s="288"/>
      <c r="F29" s="288"/>
      <c r="G29" s="288"/>
      <c r="H29" s="288"/>
      <c r="I29" s="288"/>
      <c r="J29" s="288"/>
      <c r="K29" s="153"/>
    </row>
    <row r="30" spans="2:11" ht="12.75" customHeight="1">
      <c r="B30" s="156"/>
      <c r="C30" s="157"/>
      <c r="D30" s="157"/>
      <c r="E30" s="157"/>
      <c r="F30" s="157"/>
      <c r="G30" s="157"/>
      <c r="H30" s="157"/>
      <c r="I30" s="157"/>
      <c r="J30" s="157"/>
      <c r="K30" s="153"/>
    </row>
    <row r="31" spans="2:11" ht="15" customHeight="1">
      <c r="B31" s="156"/>
      <c r="C31" s="157"/>
      <c r="D31" s="288" t="s">
        <v>973</v>
      </c>
      <c r="E31" s="288"/>
      <c r="F31" s="288"/>
      <c r="G31" s="288"/>
      <c r="H31" s="288"/>
      <c r="I31" s="288"/>
      <c r="J31" s="288"/>
      <c r="K31" s="153"/>
    </row>
    <row r="32" spans="2:11" ht="15" customHeight="1">
      <c r="B32" s="156"/>
      <c r="C32" s="157"/>
      <c r="D32" s="288" t="s">
        <v>974</v>
      </c>
      <c r="E32" s="288"/>
      <c r="F32" s="288"/>
      <c r="G32" s="288"/>
      <c r="H32" s="288"/>
      <c r="I32" s="288"/>
      <c r="J32" s="288"/>
      <c r="K32" s="153"/>
    </row>
    <row r="33" spans="2:11" ht="15" customHeight="1">
      <c r="B33" s="156"/>
      <c r="C33" s="157"/>
      <c r="D33" s="288" t="s">
        <v>975</v>
      </c>
      <c r="E33" s="288"/>
      <c r="F33" s="288"/>
      <c r="G33" s="288"/>
      <c r="H33" s="288"/>
      <c r="I33" s="288"/>
      <c r="J33" s="288"/>
      <c r="K33" s="153"/>
    </row>
    <row r="34" spans="2:11" ht="15" customHeight="1">
      <c r="B34" s="156"/>
      <c r="C34" s="157"/>
      <c r="D34" s="155"/>
      <c r="E34" s="159" t="s">
        <v>105</v>
      </c>
      <c r="F34" s="155"/>
      <c r="G34" s="288" t="s">
        <v>976</v>
      </c>
      <c r="H34" s="288"/>
      <c r="I34" s="288"/>
      <c r="J34" s="288"/>
      <c r="K34" s="153"/>
    </row>
    <row r="35" spans="2:11" ht="15" customHeight="1">
      <c r="B35" s="156"/>
      <c r="C35" s="157"/>
      <c r="D35" s="155"/>
      <c r="E35" s="159" t="s">
        <v>977</v>
      </c>
      <c r="F35" s="155"/>
      <c r="G35" s="288" t="s">
        <v>978</v>
      </c>
      <c r="H35" s="288"/>
      <c r="I35" s="288"/>
      <c r="J35" s="288"/>
      <c r="K35" s="153"/>
    </row>
    <row r="36" spans="2:11" ht="15" customHeight="1">
      <c r="B36" s="156"/>
      <c r="C36" s="157"/>
      <c r="D36" s="155"/>
      <c r="E36" s="159" t="s">
        <v>48</v>
      </c>
      <c r="F36" s="155"/>
      <c r="G36" s="288" t="s">
        <v>979</v>
      </c>
      <c r="H36" s="288"/>
      <c r="I36" s="288"/>
      <c r="J36" s="288"/>
      <c r="K36" s="153"/>
    </row>
    <row r="37" spans="2:11" ht="15" customHeight="1">
      <c r="B37" s="156"/>
      <c r="C37" s="157"/>
      <c r="D37" s="155"/>
      <c r="E37" s="159" t="s">
        <v>106</v>
      </c>
      <c r="F37" s="155"/>
      <c r="G37" s="288" t="s">
        <v>980</v>
      </c>
      <c r="H37" s="288"/>
      <c r="I37" s="288"/>
      <c r="J37" s="288"/>
      <c r="K37" s="153"/>
    </row>
    <row r="38" spans="2:11" ht="15" customHeight="1">
      <c r="B38" s="156"/>
      <c r="C38" s="157"/>
      <c r="D38" s="155"/>
      <c r="E38" s="159" t="s">
        <v>107</v>
      </c>
      <c r="F38" s="155"/>
      <c r="G38" s="288" t="s">
        <v>981</v>
      </c>
      <c r="H38" s="288"/>
      <c r="I38" s="288"/>
      <c r="J38" s="288"/>
      <c r="K38" s="153"/>
    </row>
    <row r="39" spans="2:11" ht="15" customHeight="1">
      <c r="B39" s="156"/>
      <c r="C39" s="157"/>
      <c r="D39" s="155"/>
      <c r="E39" s="159" t="s">
        <v>108</v>
      </c>
      <c r="F39" s="155"/>
      <c r="G39" s="288" t="s">
        <v>982</v>
      </c>
      <c r="H39" s="288"/>
      <c r="I39" s="288"/>
      <c r="J39" s="288"/>
      <c r="K39" s="153"/>
    </row>
    <row r="40" spans="2:11" ht="15" customHeight="1">
      <c r="B40" s="156"/>
      <c r="C40" s="157"/>
      <c r="D40" s="155"/>
      <c r="E40" s="159" t="s">
        <v>983</v>
      </c>
      <c r="F40" s="155"/>
      <c r="G40" s="288" t="s">
        <v>984</v>
      </c>
      <c r="H40" s="288"/>
      <c r="I40" s="288"/>
      <c r="J40" s="288"/>
      <c r="K40" s="153"/>
    </row>
    <row r="41" spans="2:11" ht="15" customHeight="1">
      <c r="B41" s="156"/>
      <c r="C41" s="157"/>
      <c r="D41" s="155"/>
      <c r="E41" s="159"/>
      <c r="F41" s="155"/>
      <c r="G41" s="288" t="s">
        <v>985</v>
      </c>
      <c r="H41" s="288"/>
      <c r="I41" s="288"/>
      <c r="J41" s="288"/>
      <c r="K41" s="153"/>
    </row>
    <row r="42" spans="2:11" ht="15" customHeight="1">
      <c r="B42" s="156"/>
      <c r="C42" s="157"/>
      <c r="D42" s="155"/>
      <c r="E42" s="159" t="s">
        <v>986</v>
      </c>
      <c r="F42" s="155"/>
      <c r="G42" s="288" t="s">
        <v>987</v>
      </c>
      <c r="H42" s="288"/>
      <c r="I42" s="288"/>
      <c r="J42" s="288"/>
      <c r="K42" s="153"/>
    </row>
    <row r="43" spans="2:11" ht="15" customHeight="1">
      <c r="B43" s="156"/>
      <c r="C43" s="157"/>
      <c r="D43" s="155"/>
      <c r="E43" s="159" t="s">
        <v>111</v>
      </c>
      <c r="F43" s="155"/>
      <c r="G43" s="288" t="s">
        <v>988</v>
      </c>
      <c r="H43" s="288"/>
      <c r="I43" s="288"/>
      <c r="J43" s="288"/>
      <c r="K43" s="153"/>
    </row>
    <row r="44" spans="2:11" ht="12.75" customHeight="1">
      <c r="B44" s="156"/>
      <c r="C44" s="157"/>
      <c r="D44" s="155"/>
      <c r="E44" s="155"/>
      <c r="F44" s="155"/>
      <c r="G44" s="155"/>
      <c r="H44" s="155"/>
      <c r="I44" s="155"/>
      <c r="J44" s="155"/>
      <c r="K44" s="153"/>
    </row>
    <row r="45" spans="2:11" ht="15" customHeight="1">
      <c r="B45" s="156"/>
      <c r="C45" s="157"/>
      <c r="D45" s="288" t="s">
        <v>989</v>
      </c>
      <c r="E45" s="288"/>
      <c r="F45" s="288"/>
      <c r="G45" s="288"/>
      <c r="H45" s="288"/>
      <c r="I45" s="288"/>
      <c r="J45" s="288"/>
      <c r="K45" s="153"/>
    </row>
    <row r="46" spans="2:11" ht="15" customHeight="1">
      <c r="B46" s="156"/>
      <c r="C46" s="157"/>
      <c r="D46" s="157"/>
      <c r="E46" s="288" t="s">
        <v>990</v>
      </c>
      <c r="F46" s="288"/>
      <c r="G46" s="288"/>
      <c r="H46" s="288"/>
      <c r="I46" s="288"/>
      <c r="J46" s="288"/>
      <c r="K46" s="153"/>
    </row>
    <row r="47" spans="2:11" ht="15" customHeight="1">
      <c r="B47" s="156"/>
      <c r="C47" s="157"/>
      <c r="D47" s="157"/>
      <c r="E47" s="288" t="s">
        <v>991</v>
      </c>
      <c r="F47" s="288"/>
      <c r="G47" s="288"/>
      <c r="H47" s="288"/>
      <c r="I47" s="288"/>
      <c r="J47" s="288"/>
      <c r="K47" s="153"/>
    </row>
    <row r="48" spans="2:11" ht="15" customHeight="1">
      <c r="B48" s="156"/>
      <c r="C48" s="157"/>
      <c r="D48" s="157"/>
      <c r="E48" s="288" t="s">
        <v>992</v>
      </c>
      <c r="F48" s="288"/>
      <c r="G48" s="288"/>
      <c r="H48" s="288"/>
      <c r="I48" s="288"/>
      <c r="J48" s="288"/>
      <c r="K48" s="153"/>
    </row>
    <row r="49" spans="2:11" ht="15" customHeight="1">
      <c r="B49" s="156"/>
      <c r="C49" s="157"/>
      <c r="D49" s="288" t="s">
        <v>993</v>
      </c>
      <c r="E49" s="288"/>
      <c r="F49" s="288"/>
      <c r="G49" s="288"/>
      <c r="H49" s="288"/>
      <c r="I49" s="288"/>
      <c r="J49" s="288"/>
      <c r="K49" s="153"/>
    </row>
    <row r="50" spans="2:11" ht="25.5" customHeight="1">
      <c r="B50" s="152"/>
      <c r="C50" s="291" t="s">
        <v>994</v>
      </c>
      <c r="D50" s="291"/>
      <c r="E50" s="291"/>
      <c r="F50" s="291"/>
      <c r="G50" s="291"/>
      <c r="H50" s="291"/>
      <c r="I50" s="291"/>
      <c r="J50" s="291"/>
      <c r="K50" s="153"/>
    </row>
    <row r="51" spans="2:11" ht="5.25" customHeight="1">
      <c r="B51" s="152"/>
      <c r="C51" s="154"/>
      <c r="D51" s="154"/>
      <c r="E51" s="154"/>
      <c r="F51" s="154"/>
      <c r="G51" s="154"/>
      <c r="H51" s="154"/>
      <c r="I51" s="154"/>
      <c r="J51" s="154"/>
      <c r="K51" s="153"/>
    </row>
    <row r="52" spans="2:11" ht="15" customHeight="1">
      <c r="B52" s="152"/>
      <c r="C52" s="288" t="s">
        <v>995</v>
      </c>
      <c r="D52" s="288"/>
      <c r="E52" s="288"/>
      <c r="F52" s="288"/>
      <c r="G52" s="288"/>
      <c r="H52" s="288"/>
      <c r="I52" s="288"/>
      <c r="J52" s="288"/>
      <c r="K52" s="153"/>
    </row>
    <row r="53" spans="2:11" ht="15" customHeight="1">
      <c r="B53" s="152"/>
      <c r="C53" s="288" t="s">
        <v>996</v>
      </c>
      <c r="D53" s="288"/>
      <c r="E53" s="288"/>
      <c r="F53" s="288"/>
      <c r="G53" s="288"/>
      <c r="H53" s="288"/>
      <c r="I53" s="288"/>
      <c r="J53" s="288"/>
      <c r="K53" s="153"/>
    </row>
    <row r="54" spans="2:11" ht="12.75" customHeight="1">
      <c r="B54" s="152"/>
      <c r="C54" s="155"/>
      <c r="D54" s="155"/>
      <c r="E54" s="155"/>
      <c r="F54" s="155"/>
      <c r="G54" s="155"/>
      <c r="H54" s="155"/>
      <c r="I54" s="155"/>
      <c r="J54" s="155"/>
      <c r="K54" s="153"/>
    </row>
    <row r="55" spans="2:11" ht="15" customHeight="1">
      <c r="B55" s="152"/>
      <c r="C55" s="288" t="s">
        <v>997</v>
      </c>
      <c r="D55" s="288"/>
      <c r="E55" s="288"/>
      <c r="F55" s="288"/>
      <c r="G55" s="288"/>
      <c r="H55" s="288"/>
      <c r="I55" s="288"/>
      <c r="J55" s="288"/>
      <c r="K55" s="153"/>
    </row>
    <row r="56" spans="2:11" ht="15" customHeight="1">
      <c r="B56" s="152"/>
      <c r="C56" s="157"/>
      <c r="D56" s="288" t="s">
        <v>998</v>
      </c>
      <c r="E56" s="288"/>
      <c r="F56" s="288"/>
      <c r="G56" s="288"/>
      <c r="H56" s="288"/>
      <c r="I56" s="288"/>
      <c r="J56" s="288"/>
      <c r="K56" s="153"/>
    </row>
    <row r="57" spans="2:11" ht="15" customHeight="1">
      <c r="B57" s="152"/>
      <c r="C57" s="157"/>
      <c r="D57" s="288" t="s">
        <v>999</v>
      </c>
      <c r="E57" s="288"/>
      <c r="F57" s="288"/>
      <c r="G57" s="288"/>
      <c r="H57" s="288"/>
      <c r="I57" s="288"/>
      <c r="J57" s="288"/>
      <c r="K57" s="153"/>
    </row>
    <row r="58" spans="2:11" ht="15" customHeight="1">
      <c r="B58" s="152"/>
      <c r="C58" s="157"/>
      <c r="D58" s="288" t="s">
        <v>1000</v>
      </c>
      <c r="E58" s="288"/>
      <c r="F58" s="288"/>
      <c r="G58" s="288"/>
      <c r="H58" s="288"/>
      <c r="I58" s="288"/>
      <c r="J58" s="288"/>
      <c r="K58" s="153"/>
    </row>
    <row r="59" spans="2:11" ht="15" customHeight="1">
      <c r="B59" s="152"/>
      <c r="C59" s="157"/>
      <c r="D59" s="288" t="s">
        <v>1001</v>
      </c>
      <c r="E59" s="288"/>
      <c r="F59" s="288"/>
      <c r="G59" s="288"/>
      <c r="H59" s="288"/>
      <c r="I59" s="288"/>
      <c r="J59" s="288"/>
      <c r="K59" s="153"/>
    </row>
    <row r="60" spans="2:11" ht="15" customHeight="1">
      <c r="B60" s="152"/>
      <c r="C60" s="157"/>
      <c r="D60" s="290" t="s">
        <v>1002</v>
      </c>
      <c r="E60" s="290"/>
      <c r="F60" s="290"/>
      <c r="G60" s="290"/>
      <c r="H60" s="290"/>
      <c r="I60" s="290"/>
      <c r="J60" s="290"/>
      <c r="K60" s="153"/>
    </row>
    <row r="61" spans="2:11" ht="15" customHeight="1">
      <c r="B61" s="152"/>
      <c r="C61" s="157"/>
      <c r="D61" s="288" t="s">
        <v>1003</v>
      </c>
      <c r="E61" s="288"/>
      <c r="F61" s="288"/>
      <c r="G61" s="288"/>
      <c r="H61" s="288"/>
      <c r="I61" s="288"/>
      <c r="J61" s="288"/>
      <c r="K61" s="153"/>
    </row>
    <row r="62" spans="2:11" ht="12.75" customHeight="1">
      <c r="B62" s="152"/>
      <c r="C62" s="157"/>
      <c r="D62" s="157"/>
      <c r="E62" s="160"/>
      <c r="F62" s="157"/>
      <c r="G62" s="157"/>
      <c r="H62" s="157"/>
      <c r="I62" s="157"/>
      <c r="J62" s="157"/>
      <c r="K62" s="153"/>
    </row>
    <row r="63" spans="2:11" ht="15" customHeight="1">
      <c r="B63" s="152"/>
      <c r="C63" s="157"/>
      <c r="D63" s="288" t="s">
        <v>1004</v>
      </c>
      <c r="E63" s="288"/>
      <c r="F63" s="288"/>
      <c r="G63" s="288"/>
      <c r="H63" s="288"/>
      <c r="I63" s="288"/>
      <c r="J63" s="288"/>
      <c r="K63" s="153"/>
    </row>
    <row r="64" spans="2:11" ht="15" customHeight="1">
      <c r="B64" s="152"/>
      <c r="C64" s="157"/>
      <c r="D64" s="290" t="s">
        <v>1005</v>
      </c>
      <c r="E64" s="290"/>
      <c r="F64" s="290"/>
      <c r="G64" s="290"/>
      <c r="H64" s="290"/>
      <c r="I64" s="290"/>
      <c r="J64" s="290"/>
      <c r="K64" s="153"/>
    </row>
    <row r="65" spans="2:11" ht="15" customHeight="1">
      <c r="B65" s="152"/>
      <c r="C65" s="157"/>
      <c r="D65" s="288" t="s">
        <v>1006</v>
      </c>
      <c r="E65" s="288"/>
      <c r="F65" s="288"/>
      <c r="G65" s="288"/>
      <c r="H65" s="288"/>
      <c r="I65" s="288"/>
      <c r="J65" s="288"/>
      <c r="K65" s="153"/>
    </row>
    <row r="66" spans="2:11" ht="15" customHeight="1">
      <c r="B66" s="152"/>
      <c r="C66" s="157"/>
      <c r="D66" s="288" t="s">
        <v>1007</v>
      </c>
      <c r="E66" s="288"/>
      <c r="F66" s="288"/>
      <c r="G66" s="288"/>
      <c r="H66" s="288"/>
      <c r="I66" s="288"/>
      <c r="J66" s="288"/>
      <c r="K66" s="153"/>
    </row>
    <row r="67" spans="2:11" ht="15" customHeight="1">
      <c r="B67" s="152"/>
      <c r="C67" s="157"/>
      <c r="D67" s="288" t="s">
        <v>1008</v>
      </c>
      <c r="E67" s="288"/>
      <c r="F67" s="288"/>
      <c r="G67" s="288"/>
      <c r="H67" s="288"/>
      <c r="I67" s="288"/>
      <c r="J67" s="288"/>
      <c r="K67" s="153"/>
    </row>
    <row r="68" spans="2:11" ht="15" customHeight="1">
      <c r="B68" s="152"/>
      <c r="C68" s="157"/>
      <c r="D68" s="288" t="s">
        <v>1009</v>
      </c>
      <c r="E68" s="288"/>
      <c r="F68" s="288"/>
      <c r="G68" s="288"/>
      <c r="H68" s="288"/>
      <c r="I68" s="288"/>
      <c r="J68" s="288"/>
      <c r="K68" s="153"/>
    </row>
    <row r="69" spans="2:11" ht="12.75" customHeight="1">
      <c r="B69" s="161"/>
      <c r="C69" s="162"/>
      <c r="D69" s="162"/>
      <c r="E69" s="162"/>
      <c r="F69" s="162"/>
      <c r="G69" s="162"/>
      <c r="H69" s="162"/>
      <c r="I69" s="162"/>
      <c r="J69" s="162"/>
      <c r="K69" s="163"/>
    </row>
    <row r="70" spans="2:11" ht="18.75" customHeight="1">
      <c r="B70" s="164"/>
      <c r="C70" s="164"/>
      <c r="D70" s="164"/>
      <c r="E70" s="164"/>
      <c r="F70" s="164"/>
      <c r="G70" s="164"/>
      <c r="H70" s="164"/>
      <c r="I70" s="164"/>
      <c r="J70" s="164"/>
      <c r="K70" s="165"/>
    </row>
    <row r="71" spans="2:11" ht="18.75" customHeight="1">
      <c r="B71" s="165"/>
      <c r="C71" s="165"/>
      <c r="D71" s="165"/>
      <c r="E71" s="165"/>
      <c r="F71" s="165"/>
      <c r="G71" s="165"/>
      <c r="H71" s="165"/>
      <c r="I71" s="165"/>
      <c r="J71" s="165"/>
      <c r="K71" s="165"/>
    </row>
    <row r="72" spans="2:11" ht="7.5" customHeight="1">
      <c r="B72" s="166"/>
      <c r="C72" s="167"/>
      <c r="D72" s="167"/>
      <c r="E72" s="167"/>
      <c r="F72" s="167"/>
      <c r="G72" s="167"/>
      <c r="H72" s="167"/>
      <c r="I72" s="167"/>
      <c r="J72" s="167"/>
      <c r="K72" s="168"/>
    </row>
    <row r="73" spans="2:11" ht="45" customHeight="1">
      <c r="B73" s="169"/>
      <c r="C73" s="289" t="s">
        <v>945</v>
      </c>
      <c r="D73" s="289"/>
      <c r="E73" s="289"/>
      <c r="F73" s="289"/>
      <c r="G73" s="289"/>
      <c r="H73" s="289"/>
      <c r="I73" s="289"/>
      <c r="J73" s="289"/>
      <c r="K73" s="170"/>
    </row>
    <row r="74" spans="2:11" ht="17.25" customHeight="1">
      <c r="B74" s="169"/>
      <c r="C74" s="171" t="s">
        <v>1010</v>
      </c>
      <c r="D74" s="171"/>
      <c r="E74" s="171"/>
      <c r="F74" s="171" t="s">
        <v>1011</v>
      </c>
      <c r="G74" s="172"/>
      <c r="H74" s="171" t="s">
        <v>106</v>
      </c>
      <c r="I74" s="171" t="s">
        <v>52</v>
      </c>
      <c r="J74" s="171" t="s">
        <v>1012</v>
      </c>
      <c r="K74" s="170"/>
    </row>
    <row r="75" spans="2:11" ht="17.25" customHeight="1">
      <c r="B75" s="169"/>
      <c r="C75" s="173" t="s">
        <v>1013</v>
      </c>
      <c r="D75" s="173"/>
      <c r="E75" s="173"/>
      <c r="F75" s="174" t="s">
        <v>1014</v>
      </c>
      <c r="G75" s="175"/>
      <c r="H75" s="173"/>
      <c r="I75" s="173"/>
      <c r="J75" s="173" t="s">
        <v>1015</v>
      </c>
      <c r="K75" s="170"/>
    </row>
    <row r="76" spans="2:11" ht="5.25" customHeight="1">
      <c r="B76" s="169"/>
      <c r="C76" s="176"/>
      <c r="D76" s="176"/>
      <c r="E76" s="176"/>
      <c r="F76" s="176"/>
      <c r="G76" s="177"/>
      <c r="H76" s="176"/>
      <c r="I76" s="176"/>
      <c r="J76" s="176"/>
      <c r="K76" s="170"/>
    </row>
    <row r="77" spans="2:11" ht="15" customHeight="1">
      <c r="B77" s="169"/>
      <c r="C77" s="159" t="s">
        <v>1016</v>
      </c>
      <c r="D77" s="159"/>
      <c r="E77" s="159"/>
      <c r="F77" s="178" t="s">
        <v>1017</v>
      </c>
      <c r="G77" s="177"/>
      <c r="H77" s="159" t="s">
        <v>1018</v>
      </c>
      <c r="I77" s="159" t="s">
        <v>1019</v>
      </c>
      <c r="J77" s="159" t="s">
        <v>1020</v>
      </c>
      <c r="K77" s="170"/>
    </row>
    <row r="78" spans="2:11" ht="15" customHeight="1">
      <c r="B78" s="179"/>
      <c r="C78" s="159" t="s">
        <v>1021</v>
      </c>
      <c r="D78" s="159"/>
      <c r="E78" s="159"/>
      <c r="F78" s="178" t="s">
        <v>1022</v>
      </c>
      <c r="G78" s="177"/>
      <c r="H78" s="159" t="s">
        <v>1023</v>
      </c>
      <c r="I78" s="159" t="s">
        <v>1019</v>
      </c>
      <c r="J78" s="159">
        <v>50</v>
      </c>
      <c r="K78" s="170"/>
    </row>
    <row r="79" spans="2:11" ht="15" customHeight="1">
      <c r="B79" s="179"/>
      <c r="C79" s="159" t="s">
        <v>1024</v>
      </c>
      <c r="D79" s="159"/>
      <c r="E79" s="159"/>
      <c r="F79" s="178" t="s">
        <v>1017</v>
      </c>
      <c r="G79" s="177"/>
      <c r="H79" s="159" t="s">
        <v>1025</v>
      </c>
      <c r="I79" s="159" t="s">
        <v>1026</v>
      </c>
      <c r="J79" s="159"/>
      <c r="K79" s="170"/>
    </row>
    <row r="80" spans="2:11" ht="15" customHeight="1">
      <c r="B80" s="179"/>
      <c r="C80" s="159" t="s">
        <v>1027</v>
      </c>
      <c r="D80" s="159"/>
      <c r="E80" s="159"/>
      <c r="F80" s="178" t="s">
        <v>1022</v>
      </c>
      <c r="G80" s="177"/>
      <c r="H80" s="159" t="s">
        <v>1028</v>
      </c>
      <c r="I80" s="159" t="s">
        <v>1019</v>
      </c>
      <c r="J80" s="159">
        <v>50</v>
      </c>
      <c r="K80" s="170"/>
    </row>
    <row r="81" spans="2:11" ht="15" customHeight="1">
      <c r="B81" s="179"/>
      <c r="C81" s="159" t="s">
        <v>1029</v>
      </c>
      <c r="D81" s="159"/>
      <c r="E81" s="159"/>
      <c r="F81" s="178" t="s">
        <v>1022</v>
      </c>
      <c r="G81" s="177"/>
      <c r="H81" s="159" t="s">
        <v>1030</v>
      </c>
      <c r="I81" s="159" t="s">
        <v>1019</v>
      </c>
      <c r="J81" s="159">
        <v>20</v>
      </c>
      <c r="K81" s="170"/>
    </row>
    <row r="82" spans="2:11" ht="15" customHeight="1">
      <c r="B82" s="179"/>
      <c r="C82" s="159" t="s">
        <v>1031</v>
      </c>
      <c r="D82" s="159"/>
      <c r="E82" s="159"/>
      <c r="F82" s="178" t="s">
        <v>1022</v>
      </c>
      <c r="G82" s="177"/>
      <c r="H82" s="159" t="s">
        <v>1032</v>
      </c>
      <c r="I82" s="159" t="s">
        <v>1019</v>
      </c>
      <c r="J82" s="159">
        <v>20</v>
      </c>
      <c r="K82" s="170"/>
    </row>
    <row r="83" spans="2:11" ht="15" customHeight="1">
      <c r="B83" s="179"/>
      <c r="C83" s="159" t="s">
        <v>1033</v>
      </c>
      <c r="D83" s="159"/>
      <c r="E83" s="159"/>
      <c r="F83" s="178" t="s">
        <v>1022</v>
      </c>
      <c r="G83" s="177"/>
      <c r="H83" s="159" t="s">
        <v>1034</v>
      </c>
      <c r="I83" s="159" t="s">
        <v>1019</v>
      </c>
      <c r="J83" s="159">
        <v>50</v>
      </c>
      <c r="K83" s="170"/>
    </row>
    <row r="84" spans="2:11" ht="15" customHeight="1">
      <c r="B84" s="179"/>
      <c r="C84" s="159" t="s">
        <v>1035</v>
      </c>
      <c r="D84" s="159"/>
      <c r="E84" s="159"/>
      <c r="F84" s="178" t="s">
        <v>1022</v>
      </c>
      <c r="G84" s="177"/>
      <c r="H84" s="159" t="s">
        <v>1035</v>
      </c>
      <c r="I84" s="159" t="s">
        <v>1019</v>
      </c>
      <c r="J84" s="159">
        <v>50</v>
      </c>
      <c r="K84" s="170"/>
    </row>
    <row r="85" spans="2:11" ht="15" customHeight="1">
      <c r="B85" s="179"/>
      <c r="C85" s="159" t="s">
        <v>112</v>
      </c>
      <c r="D85" s="159"/>
      <c r="E85" s="159"/>
      <c r="F85" s="178" t="s">
        <v>1022</v>
      </c>
      <c r="G85" s="177"/>
      <c r="H85" s="159" t="s">
        <v>1036</v>
      </c>
      <c r="I85" s="159" t="s">
        <v>1019</v>
      </c>
      <c r="J85" s="159">
        <v>255</v>
      </c>
      <c r="K85" s="170"/>
    </row>
    <row r="86" spans="2:11" ht="15" customHeight="1">
      <c r="B86" s="179"/>
      <c r="C86" s="159" t="s">
        <v>1037</v>
      </c>
      <c r="D86" s="159"/>
      <c r="E86" s="159"/>
      <c r="F86" s="178" t="s">
        <v>1017</v>
      </c>
      <c r="G86" s="177"/>
      <c r="H86" s="159" t="s">
        <v>1038</v>
      </c>
      <c r="I86" s="159" t="s">
        <v>1039</v>
      </c>
      <c r="J86" s="159"/>
      <c r="K86" s="170"/>
    </row>
    <row r="87" spans="2:11" ht="15" customHeight="1">
      <c r="B87" s="179"/>
      <c r="C87" s="159" t="s">
        <v>1040</v>
      </c>
      <c r="D87" s="159"/>
      <c r="E87" s="159"/>
      <c r="F87" s="178" t="s">
        <v>1017</v>
      </c>
      <c r="G87" s="177"/>
      <c r="H87" s="159" t="s">
        <v>1041</v>
      </c>
      <c r="I87" s="159" t="s">
        <v>1042</v>
      </c>
      <c r="J87" s="159"/>
      <c r="K87" s="170"/>
    </row>
    <row r="88" spans="2:11" ht="15" customHeight="1">
      <c r="B88" s="179"/>
      <c r="C88" s="159" t="s">
        <v>1043</v>
      </c>
      <c r="D88" s="159"/>
      <c r="E88" s="159"/>
      <c r="F88" s="178" t="s">
        <v>1017</v>
      </c>
      <c r="G88" s="177"/>
      <c r="H88" s="159" t="s">
        <v>1043</v>
      </c>
      <c r="I88" s="159" t="s">
        <v>1042</v>
      </c>
      <c r="J88" s="159"/>
      <c r="K88" s="170"/>
    </row>
    <row r="89" spans="2:11" ht="15" customHeight="1">
      <c r="B89" s="179"/>
      <c r="C89" s="159" t="s">
        <v>35</v>
      </c>
      <c r="D89" s="159"/>
      <c r="E89" s="159"/>
      <c r="F89" s="178" t="s">
        <v>1017</v>
      </c>
      <c r="G89" s="177"/>
      <c r="H89" s="159" t="s">
        <v>1044</v>
      </c>
      <c r="I89" s="159" t="s">
        <v>1042</v>
      </c>
      <c r="J89" s="159"/>
      <c r="K89" s="170"/>
    </row>
    <row r="90" spans="2:11" ht="15" customHeight="1">
      <c r="B90" s="179"/>
      <c r="C90" s="159" t="s">
        <v>43</v>
      </c>
      <c r="D90" s="159"/>
      <c r="E90" s="159"/>
      <c r="F90" s="178" t="s">
        <v>1017</v>
      </c>
      <c r="G90" s="177"/>
      <c r="H90" s="159" t="s">
        <v>1045</v>
      </c>
      <c r="I90" s="159" t="s">
        <v>1042</v>
      </c>
      <c r="J90" s="159"/>
      <c r="K90" s="170"/>
    </row>
    <row r="91" spans="2:11" ht="15" customHeight="1">
      <c r="B91" s="180"/>
      <c r="C91" s="181"/>
      <c r="D91" s="181"/>
      <c r="E91" s="181"/>
      <c r="F91" s="181"/>
      <c r="G91" s="181"/>
      <c r="H91" s="181"/>
      <c r="I91" s="181"/>
      <c r="J91" s="181"/>
      <c r="K91" s="182"/>
    </row>
    <row r="92" spans="2:11" ht="18.75" customHeight="1">
      <c r="B92" s="183"/>
      <c r="C92" s="184"/>
      <c r="D92" s="184"/>
      <c r="E92" s="184"/>
      <c r="F92" s="184"/>
      <c r="G92" s="184"/>
      <c r="H92" s="184"/>
      <c r="I92" s="184"/>
      <c r="J92" s="184"/>
      <c r="K92" s="183"/>
    </row>
    <row r="93" spans="2:11" ht="18.75" customHeight="1">
      <c r="B93" s="165"/>
      <c r="C93" s="165"/>
      <c r="D93" s="165"/>
      <c r="E93" s="165"/>
      <c r="F93" s="165"/>
      <c r="G93" s="165"/>
      <c r="H93" s="165"/>
      <c r="I93" s="165"/>
      <c r="J93" s="165"/>
      <c r="K93" s="165"/>
    </row>
    <row r="94" spans="2:11" ht="7.5" customHeight="1">
      <c r="B94" s="166"/>
      <c r="C94" s="167"/>
      <c r="D94" s="167"/>
      <c r="E94" s="167"/>
      <c r="F94" s="167"/>
      <c r="G94" s="167"/>
      <c r="H94" s="167"/>
      <c r="I94" s="167"/>
      <c r="J94" s="167"/>
      <c r="K94" s="168"/>
    </row>
    <row r="95" spans="2:11" ht="45" customHeight="1">
      <c r="B95" s="169"/>
      <c r="C95" s="289" t="s">
        <v>1046</v>
      </c>
      <c r="D95" s="289"/>
      <c r="E95" s="289"/>
      <c r="F95" s="289"/>
      <c r="G95" s="289"/>
      <c r="H95" s="289"/>
      <c r="I95" s="289"/>
      <c r="J95" s="289"/>
      <c r="K95" s="170"/>
    </row>
    <row r="96" spans="2:11" ht="17.25" customHeight="1">
      <c r="B96" s="169"/>
      <c r="C96" s="171" t="s">
        <v>1010</v>
      </c>
      <c r="D96" s="171"/>
      <c r="E96" s="171"/>
      <c r="F96" s="171" t="s">
        <v>1011</v>
      </c>
      <c r="G96" s="172"/>
      <c r="H96" s="171" t="s">
        <v>106</v>
      </c>
      <c r="I96" s="171" t="s">
        <v>52</v>
      </c>
      <c r="J96" s="171" t="s">
        <v>1012</v>
      </c>
      <c r="K96" s="170"/>
    </row>
    <row r="97" spans="2:11" ht="17.25" customHeight="1">
      <c r="B97" s="169"/>
      <c r="C97" s="173" t="s">
        <v>1013</v>
      </c>
      <c r="D97" s="173"/>
      <c r="E97" s="173"/>
      <c r="F97" s="174" t="s">
        <v>1014</v>
      </c>
      <c r="G97" s="175"/>
      <c r="H97" s="173"/>
      <c r="I97" s="173"/>
      <c r="J97" s="173" t="s">
        <v>1015</v>
      </c>
      <c r="K97" s="170"/>
    </row>
    <row r="98" spans="2:11" ht="5.25" customHeight="1">
      <c r="B98" s="169"/>
      <c r="C98" s="171"/>
      <c r="D98" s="171"/>
      <c r="E98" s="171"/>
      <c r="F98" s="171"/>
      <c r="G98" s="185"/>
      <c r="H98" s="171"/>
      <c r="I98" s="171"/>
      <c r="J98" s="171"/>
      <c r="K98" s="170"/>
    </row>
    <row r="99" spans="2:11" ht="15" customHeight="1">
      <c r="B99" s="169"/>
      <c r="C99" s="159" t="s">
        <v>1016</v>
      </c>
      <c r="D99" s="159"/>
      <c r="E99" s="159"/>
      <c r="F99" s="178" t="s">
        <v>1017</v>
      </c>
      <c r="G99" s="159"/>
      <c r="H99" s="159" t="s">
        <v>1047</v>
      </c>
      <c r="I99" s="159" t="s">
        <v>1019</v>
      </c>
      <c r="J99" s="159" t="s">
        <v>1020</v>
      </c>
      <c r="K99" s="170"/>
    </row>
    <row r="100" spans="2:11" ht="15" customHeight="1">
      <c r="B100" s="179"/>
      <c r="C100" s="159" t="s">
        <v>1021</v>
      </c>
      <c r="D100" s="159"/>
      <c r="E100" s="159"/>
      <c r="F100" s="178" t="s">
        <v>1022</v>
      </c>
      <c r="G100" s="159"/>
      <c r="H100" s="159" t="s">
        <v>1047</v>
      </c>
      <c r="I100" s="159" t="s">
        <v>1019</v>
      </c>
      <c r="J100" s="159">
        <v>50</v>
      </c>
      <c r="K100" s="170"/>
    </row>
    <row r="101" spans="2:11" ht="15" customHeight="1">
      <c r="B101" s="179"/>
      <c r="C101" s="159" t="s">
        <v>1024</v>
      </c>
      <c r="D101" s="159"/>
      <c r="E101" s="159"/>
      <c r="F101" s="178" t="s">
        <v>1017</v>
      </c>
      <c r="G101" s="159"/>
      <c r="H101" s="159" t="s">
        <v>1047</v>
      </c>
      <c r="I101" s="159" t="s">
        <v>1026</v>
      </c>
      <c r="J101" s="159"/>
      <c r="K101" s="170"/>
    </row>
    <row r="102" spans="2:11" ht="15" customHeight="1">
      <c r="B102" s="179"/>
      <c r="C102" s="159" t="s">
        <v>1027</v>
      </c>
      <c r="D102" s="159"/>
      <c r="E102" s="159"/>
      <c r="F102" s="178" t="s">
        <v>1022</v>
      </c>
      <c r="G102" s="159"/>
      <c r="H102" s="159" t="s">
        <v>1047</v>
      </c>
      <c r="I102" s="159" t="s">
        <v>1019</v>
      </c>
      <c r="J102" s="159">
        <v>50</v>
      </c>
      <c r="K102" s="170"/>
    </row>
    <row r="103" spans="2:11" ht="15" customHeight="1">
      <c r="B103" s="179"/>
      <c r="C103" s="159" t="s">
        <v>1035</v>
      </c>
      <c r="D103" s="159"/>
      <c r="E103" s="159"/>
      <c r="F103" s="178" t="s">
        <v>1022</v>
      </c>
      <c r="G103" s="159"/>
      <c r="H103" s="159" t="s">
        <v>1047</v>
      </c>
      <c r="I103" s="159" t="s">
        <v>1019</v>
      </c>
      <c r="J103" s="159">
        <v>50</v>
      </c>
      <c r="K103" s="170"/>
    </row>
    <row r="104" spans="2:11" ht="15" customHeight="1">
      <c r="B104" s="179"/>
      <c r="C104" s="159" t="s">
        <v>1033</v>
      </c>
      <c r="D104" s="159"/>
      <c r="E104" s="159"/>
      <c r="F104" s="178" t="s">
        <v>1022</v>
      </c>
      <c r="G104" s="159"/>
      <c r="H104" s="159" t="s">
        <v>1047</v>
      </c>
      <c r="I104" s="159" t="s">
        <v>1019</v>
      </c>
      <c r="J104" s="159">
        <v>50</v>
      </c>
      <c r="K104" s="170"/>
    </row>
    <row r="105" spans="2:11" ht="15" customHeight="1">
      <c r="B105" s="179"/>
      <c r="C105" s="159" t="s">
        <v>48</v>
      </c>
      <c r="D105" s="159"/>
      <c r="E105" s="159"/>
      <c r="F105" s="178" t="s">
        <v>1017</v>
      </c>
      <c r="G105" s="159"/>
      <c r="H105" s="159" t="s">
        <v>1048</v>
      </c>
      <c r="I105" s="159" t="s">
        <v>1019</v>
      </c>
      <c r="J105" s="159">
        <v>20</v>
      </c>
      <c r="K105" s="170"/>
    </row>
    <row r="106" spans="2:11" ht="15" customHeight="1">
      <c r="B106" s="179"/>
      <c r="C106" s="159" t="s">
        <v>1049</v>
      </c>
      <c r="D106" s="159"/>
      <c r="E106" s="159"/>
      <c r="F106" s="178" t="s">
        <v>1017</v>
      </c>
      <c r="G106" s="159"/>
      <c r="H106" s="159" t="s">
        <v>1050</v>
      </c>
      <c r="I106" s="159" t="s">
        <v>1019</v>
      </c>
      <c r="J106" s="159">
        <v>120</v>
      </c>
      <c r="K106" s="170"/>
    </row>
    <row r="107" spans="2:11" ht="15" customHeight="1">
      <c r="B107" s="179"/>
      <c r="C107" s="159" t="s">
        <v>35</v>
      </c>
      <c r="D107" s="159"/>
      <c r="E107" s="159"/>
      <c r="F107" s="178" t="s">
        <v>1017</v>
      </c>
      <c r="G107" s="159"/>
      <c r="H107" s="159" t="s">
        <v>1051</v>
      </c>
      <c r="I107" s="159" t="s">
        <v>1042</v>
      </c>
      <c r="J107" s="159"/>
      <c r="K107" s="170"/>
    </row>
    <row r="108" spans="2:11" ht="15" customHeight="1">
      <c r="B108" s="179"/>
      <c r="C108" s="159" t="s">
        <v>43</v>
      </c>
      <c r="D108" s="159"/>
      <c r="E108" s="159"/>
      <c r="F108" s="178" t="s">
        <v>1017</v>
      </c>
      <c r="G108" s="159"/>
      <c r="H108" s="159" t="s">
        <v>1052</v>
      </c>
      <c r="I108" s="159" t="s">
        <v>1042</v>
      </c>
      <c r="J108" s="159"/>
      <c r="K108" s="170"/>
    </row>
    <row r="109" spans="2:11" ht="15" customHeight="1">
      <c r="B109" s="179"/>
      <c r="C109" s="159" t="s">
        <v>52</v>
      </c>
      <c r="D109" s="159"/>
      <c r="E109" s="159"/>
      <c r="F109" s="178" t="s">
        <v>1017</v>
      </c>
      <c r="G109" s="159"/>
      <c r="H109" s="159" t="s">
        <v>1053</v>
      </c>
      <c r="I109" s="159" t="s">
        <v>1054</v>
      </c>
      <c r="J109" s="159"/>
      <c r="K109" s="170"/>
    </row>
    <row r="110" spans="2:11" ht="15" customHeight="1">
      <c r="B110" s="180"/>
      <c r="C110" s="186"/>
      <c r="D110" s="186"/>
      <c r="E110" s="186"/>
      <c r="F110" s="186"/>
      <c r="G110" s="186"/>
      <c r="H110" s="186"/>
      <c r="I110" s="186"/>
      <c r="J110" s="186"/>
      <c r="K110" s="182"/>
    </row>
    <row r="111" spans="2:11" ht="18.75" customHeight="1">
      <c r="B111" s="187"/>
      <c r="C111" s="155"/>
      <c r="D111" s="155"/>
      <c r="E111" s="155"/>
      <c r="F111" s="188"/>
      <c r="G111" s="155"/>
      <c r="H111" s="155"/>
      <c r="I111" s="155"/>
      <c r="J111" s="155"/>
      <c r="K111" s="187"/>
    </row>
    <row r="112" spans="2:11" ht="18.75" customHeight="1"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</row>
    <row r="113" spans="2:11" ht="7.5" customHeight="1">
      <c r="B113" s="189"/>
      <c r="C113" s="190"/>
      <c r="D113" s="190"/>
      <c r="E113" s="190"/>
      <c r="F113" s="190"/>
      <c r="G113" s="190"/>
      <c r="H113" s="190"/>
      <c r="I113" s="190"/>
      <c r="J113" s="190"/>
      <c r="K113" s="191"/>
    </row>
    <row r="114" spans="2:11" ht="45" customHeight="1">
      <c r="B114" s="192"/>
      <c r="C114" s="286" t="s">
        <v>1055</v>
      </c>
      <c r="D114" s="286"/>
      <c r="E114" s="286"/>
      <c r="F114" s="286"/>
      <c r="G114" s="286"/>
      <c r="H114" s="286"/>
      <c r="I114" s="286"/>
      <c r="J114" s="286"/>
      <c r="K114" s="193"/>
    </row>
    <row r="115" spans="2:11" ht="17.25" customHeight="1">
      <c r="B115" s="194"/>
      <c r="C115" s="171" t="s">
        <v>1010</v>
      </c>
      <c r="D115" s="171"/>
      <c r="E115" s="171"/>
      <c r="F115" s="171" t="s">
        <v>1011</v>
      </c>
      <c r="G115" s="172"/>
      <c r="H115" s="171" t="s">
        <v>106</v>
      </c>
      <c r="I115" s="171" t="s">
        <v>52</v>
      </c>
      <c r="J115" s="171" t="s">
        <v>1012</v>
      </c>
      <c r="K115" s="195"/>
    </row>
    <row r="116" spans="2:11" ht="17.25" customHeight="1">
      <c r="B116" s="194"/>
      <c r="C116" s="173" t="s">
        <v>1013</v>
      </c>
      <c r="D116" s="173"/>
      <c r="E116" s="173"/>
      <c r="F116" s="174" t="s">
        <v>1014</v>
      </c>
      <c r="G116" s="175"/>
      <c r="H116" s="173"/>
      <c r="I116" s="173"/>
      <c r="J116" s="173" t="s">
        <v>1015</v>
      </c>
      <c r="K116" s="195"/>
    </row>
    <row r="117" spans="2:11" ht="5.25" customHeight="1">
      <c r="B117" s="196"/>
      <c r="C117" s="176"/>
      <c r="D117" s="176"/>
      <c r="E117" s="176"/>
      <c r="F117" s="176"/>
      <c r="G117" s="159"/>
      <c r="H117" s="176"/>
      <c r="I117" s="176"/>
      <c r="J117" s="176"/>
      <c r="K117" s="197"/>
    </row>
    <row r="118" spans="2:11" ht="15" customHeight="1">
      <c r="B118" s="196"/>
      <c r="C118" s="159" t="s">
        <v>1016</v>
      </c>
      <c r="D118" s="176"/>
      <c r="E118" s="176"/>
      <c r="F118" s="178" t="s">
        <v>1017</v>
      </c>
      <c r="G118" s="159"/>
      <c r="H118" s="159" t="s">
        <v>1047</v>
      </c>
      <c r="I118" s="159" t="s">
        <v>1019</v>
      </c>
      <c r="J118" s="159" t="s">
        <v>1020</v>
      </c>
      <c r="K118" s="198"/>
    </row>
    <row r="119" spans="2:11" ht="15" customHeight="1">
      <c r="B119" s="196"/>
      <c r="C119" s="159" t="s">
        <v>1056</v>
      </c>
      <c r="D119" s="159"/>
      <c r="E119" s="159"/>
      <c r="F119" s="178" t="s">
        <v>1017</v>
      </c>
      <c r="G119" s="159"/>
      <c r="H119" s="159" t="s">
        <v>1057</v>
      </c>
      <c r="I119" s="159" t="s">
        <v>1019</v>
      </c>
      <c r="J119" s="159" t="s">
        <v>1020</v>
      </c>
      <c r="K119" s="198"/>
    </row>
    <row r="120" spans="2:11" ht="15" customHeight="1">
      <c r="B120" s="196"/>
      <c r="C120" s="159" t="s">
        <v>965</v>
      </c>
      <c r="D120" s="159"/>
      <c r="E120" s="159"/>
      <c r="F120" s="178" t="s">
        <v>1017</v>
      </c>
      <c r="G120" s="159"/>
      <c r="H120" s="159" t="s">
        <v>1058</v>
      </c>
      <c r="I120" s="159" t="s">
        <v>1019</v>
      </c>
      <c r="J120" s="159" t="s">
        <v>1020</v>
      </c>
      <c r="K120" s="198"/>
    </row>
    <row r="121" spans="2:11" ht="15" customHeight="1">
      <c r="B121" s="196"/>
      <c r="C121" s="159" t="s">
        <v>1059</v>
      </c>
      <c r="D121" s="159"/>
      <c r="E121" s="159"/>
      <c r="F121" s="178" t="s">
        <v>1022</v>
      </c>
      <c r="G121" s="159"/>
      <c r="H121" s="159" t="s">
        <v>1060</v>
      </c>
      <c r="I121" s="159" t="s">
        <v>1019</v>
      </c>
      <c r="J121" s="159">
        <v>15</v>
      </c>
      <c r="K121" s="198"/>
    </row>
    <row r="122" spans="2:11" ht="15" customHeight="1">
      <c r="B122" s="196"/>
      <c r="C122" s="159" t="s">
        <v>1021</v>
      </c>
      <c r="D122" s="159"/>
      <c r="E122" s="159"/>
      <c r="F122" s="178" t="s">
        <v>1022</v>
      </c>
      <c r="G122" s="159"/>
      <c r="H122" s="159" t="s">
        <v>1047</v>
      </c>
      <c r="I122" s="159" t="s">
        <v>1019</v>
      </c>
      <c r="J122" s="159">
        <v>50</v>
      </c>
      <c r="K122" s="198"/>
    </row>
    <row r="123" spans="2:11" ht="15" customHeight="1">
      <c r="B123" s="196"/>
      <c r="C123" s="159" t="s">
        <v>1027</v>
      </c>
      <c r="D123" s="159"/>
      <c r="E123" s="159"/>
      <c r="F123" s="178" t="s">
        <v>1022</v>
      </c>
      <c r="G123" s="159"/>
      <c r="H123" s="159" t="s">
        <v>1047</v>
      </c>
      <c r="I123" s="159" t="s">
        <v>1019</v>
      </c>
      <c r="J123" s="159">
        <v>50</v>
      </c>
      <c r="K123" s="198"/>
    </row>
    <row r="124" spans="2:11" ht="15" customHeight="1">
      <c r="B124" s="196"/>
      <c r="C124" s="159" t="s">
        <v>1033</v>
      </c>
      <c r="D124" s="159"/>
      <c r="E124" s="159"/>
      <c r="F124" s="178" t="s">
        <v>1022</v>
      </c>
      <c r="G124" s="159"/>
      <c r="H124" s="159" t="s">
        <v>1047</v>
      </c>
      <c r="I124" s="159" t="s">
        <v>1019</v>
      </c>
      <c r="J124" s="159">
        <v>50</v>
      </c>
      <c r="K124" s="198"/>
    </row>
    <row r="125" spans="2:11" ht="15" customHeight="1">
      <c r="B125" s="196"/>
      <c r="C125" s="159" t="s">
        <v>1035</v>
      </c>
      <c r="D125" s="159"/>
      <c r="E125" s="159"/>
      <c r="F125" s="178" t="s">
        <v>1022</v>
      </c>
      <c r="G125" s="159"/>
      <c r="H125" s="159" t="s">
        <v>1047</v>
      </c>
      <c r="I125" s="159" t="s">
        <v>1019</v>
      </c>
      <c r="J125" s="159">
        <v>50</v>
      </c>
      <c r="K125" s="198"/>
    </row>
    <row r="126" spans="2:11" ht="15" customHeight="1">
      <c r="B126" s="196"/>
      <c r="C126" s="159" t="s">
        <v>112</v>
      </c>
      <c r="D126" s="159"/>
      <c r="E126" s="159"/>
      <c r="F126" s="178" t="s">
        <v>1022</v>
      </c>
      <c r="G126" s="159"/>
      <c r="H126" s="159" t="s">
        <v>1061</v>
      </c>
      <c r="I126" s="159" t="s">
        <v>1019</v>
      </c>
      <c r="J126" s="159">
        <v>255</v>
      </c>
      <c r="K126" s="198"/>
    </row>
    <row r="127" spans="2:11" ht="15" customHeight="1">
      <c r="B127" s="196"/>
      <c r="C127" s="159" t="s">
        <v>1037</v>
      </c>
      <c r="D127" s="159"/>
      <c r="E127" s="159"/>
      <c r="F127" s="178" t="s">
        <v>1017</v>
      </c>
      <c r="G127" s="159"/>
      <c r="H127" s="159" t="s">
        <v>1062</v>
      </c>
      <c r="I127" s="159" t="s">
        <v>1039</v>
      </c>
      <c r="J127" s="159"/>
      <c r="K127" s="198"/>
    </row>
    <row r="128" spans="2:11" ht="15" customHeight="1">
      <c r="B128" s="196"/>
      <c r="C128" s="159" t="s">
        <v>1040</v>
      </c>
      <c r="D128" s="159"/>
      <c r="E128" s="159"/>
      <c r="F128" s="178" t="s">
        <v>1017</v>
      </c>
      <c r="G128" s="159"/>
      <c r="H128" s="159" t="s">
        <v>1063</v>
      </c>
      <c r="I128" s="159" t="s">
        <v>1042</v>
      </c>
      <c r="J128" s="159"/>
      <c r="K128" s="198"/>
    </row>
    <row r="129" spans="2:11" ht="15" customHeight="1">
      <c r="B129" s="196"/>
      <c r="C129" s="159" t="s">
        <v>1043</v>
      </c>
      <c r="D129" s="159"/>
      <c r="E129" s="159"/>
      <c r="F129" s="178" t="s">
        <v>1017</v>
      </c>
      <c r="G129" s="159"/>
      <c r="H129" s="159" t="s">
        <v>1043</v>
      </c>
      <c r="I129" s="159" t="s">
        <v>1042</v>
      </c>
      <c r="J129" s="159"/>
      <c r="K129" s="198"/>
    </row>
    <row r="130" spans="2:11" ht="15" customHeight="1">
      <c r="B130" s="196"/>
      <c r="C130" s="159" t="s">
        <v>35</v>
      </c>
      <c r="D130" s="159"/>
      <c r="E130" s="159"/>
      <c r="F130" s="178" t="s">
        <v>1017</v>
      </c>
      <c r="G130" s="159"/>
      <c r="H130" s="159" t="s">
        <v>1064</v>
      </c>
      <c r="I130" s="159" t="s">
        <v>1042</v>
      </c>
      <c r="J130" s="159"/>
      <c r="K130" s="198"/>
    </row>
    <row r="131" spans="2:11" ht="15" customHeight="1">
      <c r="B131" s="196"/>
      <c r="C131" s="159" t="s">
        <v>1065</v>
      </c>
      <c r="D131" s="159"/>
      <c r="E131" s="159"/>
      <c r="F131" s="178" t="s">
        <v>1017</v>
      </c>
      <c r="G131" s="159"/>
      <c r="H131" s="159" t="s">
        <v>1066</v>
      </c>
      <c r="I131" s="159" t="s">
        <v>1042</v>
      </c>
      <c r="J131" s="159"/>
      <c r="K131" s="198"/>
    </row>
    <row r="132" spans="2:11" ht="15" customHeight="1">
      <c r="B132" s="199"/>
      <c r="C132" s="200"/>
      <c r="D132" s="200"/>
      <c r="E132" s="200"/>
      <c r="F132" s="200"/>
      <c r="G132" s="200"/>
      <c r="H132" s="200"/>
      <c r="I132" s="200"/>
      <c r="J132" s="200"/>
      <c r="K132" s="201"/>
    </row>
    <row r="133" spans="2:11" ht="18.75" customHeight="1">
      <c r="B133" s="155"/>
      <c r="C133" s="155"/>
      <c r="D133" s="155"/>
      <c r="E133" s="155"/>
      <c r="F133" s="188"/>
      <c r="G133" s="155"/>
      <c r="H133" s="155"/>
      <c r="I133" s="155"/>
      <c r="J133" s="155"/>
      <c r="K133" s="155"/>
    </row>
    <row r="134" spans="2:11" ht="18.75" customHeight="1"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</row>
    <row r="135" spans="2:11" ht="7.5" customHeight="1">
      <c r="B135" s="166"/>
      <c r="C135" s="167"/>
      <c r="D135" s="167"/>
      <c r="E135" s="167"/>
      <c r="F135" s="167"/>
      <c r="G135" s="167"/>
      <c r="H135" s="167"/>
      <c r="I135" s="167"/>
      <c r="J135" s="167"/>
      <c r="K135" s="168"/>
    </row>
    <row r="136" spans="2:11" ht="45" customHeight="1">
      <c r="B136" s="169"/>
      <c r="C136" s="289" t="s">
        <v>1067</v>
      </c>
      <c r="D136" s="289"/>
      <c r="E136" s="289"/>
      <c r="F136" s="289"/>
      <c r="G136" s="289"/>
      <c r="H136" s="289"/>
      <c r="I136" s="289"/>
      <c r="J136" s="289"/>
      <c r="K136" s="170"/>
    </row>
    <row r="137" spans="2:11" ht="17.25" customHeight="1">
      <c r="B137" s="169"/>
      <c r="C137" s="171" t="s">
        <v>1010</v>
      </c>
      <c r="D137" s="171"/>
      <c r="E137" s="171"/>
      <c r="F137" s="171" t="s">
        <v>1011</v>
      </c>
      <c r="G137" s="172"/>
      <c r="H137" s="171" t="s">
        <v>106</v>
      </c>
      <c r="I137" s="171" t="s">
        <v>52</v>
      </c>
      <c r="J137" s="171" t="s">
        <v>1012</v>
      </c>
      <c r="K137" s="170"/>
    </row>
    <row r="138" spans="2:11" ht="17.25" customHeight="1">
      <c r="B138" s="169"/>
      <c r="C138" s="173" t="s">
        <v>1013</v>
      </c>
      <c r="D138" s="173"/>
      <c r="E138" s="173"/>
      <c r="F138" s="174" t="s">
        <v>1014</v>
      </c>
      <c r="G138" s="175"/>
      <c r="H138" s="173"/>
      <c r="I138" s="173"/>
      <c r="J138" s="173" t="s">
        <v>1015</v>
      </c>
      <c r="K138" s="170"/>
    </row>
    <row r="139" spans="2:11" ht="5.25" customHeight="1">
      <c r="B139" s="179"/>
      <c r="C139" s="176"/>
      <c r="D139" s="176"/>
      <c r="E139" s="176"/>
      <c r="F139" s="176"/>
      <c r="G139" s="177"/>
      <c r="H139" s="176"/>
      <c r="I139" s="176"/>
      <c r="J139" s="176"/>
      <c r="K139" s="198"/>
    </row>
    <row r="140" spans="2:11" ht="15" customHeight="1">
      <c r="B140" s="179"/>
      <c r="C140" s="202" t="s">
        <v>1016</v>
      </c>
      <c r="D140" s="159"/>
      <c r="E140" s="159"/>
      <c r="F140" s="203" t="s">
        <v>1017</v>
      </c>
      <c r="G140" s="159"/>
      <c r="H140" s="202" t="s">
        <v>1047</v>
      </c>
      <c r="I140" s="202" t="s">
        <v>1019</v>
      </c>
      <c r="J140" s="202" t="s">
        <v>1020</v>
      </c>
      <c r="K140" s="198"/>
    </row>
    <row r="141" spans="2:11" ht="15" customHeight="1">
      <c r="B141" s="179"/>
      <c r="C141" s="202" t="s">
        <v>1056</v>
      </c>
      <c r="D141" s="159"/>
      <c r="E141" s="159"/>
      <c r="F141" s="203" t="s">
        <v>1017</v>
      </c>
      <c r="G141" s="159"/>
      <c r="H141" s="202" t="s">
        <v>1068</v>
      </c>
      <c r="I141" s="202" t="s">
        <v>1019</v>
      </c>
      <c r="J141" s="202" t="s">
        <v>1020</v>
      </c>
      <c r="K141" s="198"/>
    </row>
    <row r="142" spans="2:11" ht="15" customHeight="1">
      <c r="B142" s="179"/>
      <c r="C142" s="202" t="s">
        <v>965</v>
      </c>
      <c r="D142" s="159"/>
      <c r="E142" s="159"/>
      <c r="F142" s="203" t="s">
        <v>1017</v>
      </c>
      <c r="G142" s="159"/>
      <c r="H142" s="202" t="s">
        <v>1069</v>
      </c>
      <c r="I142" s="202" t="s">
        <v>1019</v>
      </c>
      <c r="J142" s="202" t="s">
        <v>1020</v>
      </c>
      <c r="K142" s="198"/>
    </row>
    <row r="143" spans="2:11" ht="15" customHeight="1">
      <c r="B143" s="179"/>
      <c r="C143" s="202" t="s">
        <v>1021</v>
      </c>
      <c r="D143" s="159"/>
      <c r="E143" s="159"/>
      <c r="F143" s="203" t="s">
        <v>1022</v>
      </c>
      <c r="G143" s="159"/>
      <c r="H143" s="202" t="s">
        <v>1047</v>
      </c>
      <c r="I143" s="202" t="s">
        <v>1019</v>
      </c>
      <c r="J143" s="202">
        <v>50</v>
      </c>
      <c r="K143" s="198"/>
    </row>
    <row r="144" spans="2:11" ht="15" customHeight="1">
      <c r="B144" s="179"/>
      <c r="C144" s="202" t="s">
        <v>1024</v>
      </c>
      <c r="D144" s="159"/>
      <c r="E144" s="159"/>
      <c r="F144" s="203" t="s">
        <v>1017</v>
      </c>
      <c r="G144" s="159"/>
      <c r="H144" s="202" t="s">
        <v>1047</v>
      </c>
      <c r="I144" s="202" t="s">
        <v>1026</v>
      </c>
      <c r="J144" s="202"/>
      <c r="K144" s="198"/>
    </row>
    <row r="145" spans="2:11" ht="15" customHeight="1">
      <c r="B145" s="179"/>
      <c r="C145" s="202" t="s">
        <v>1027</v>
      </c>
      <c r="D145" s="159"/>
      <c r="E145" s="159"/>
      <c r="F145" s="203" t="s">
        <v>1022</v>
      </c>
      <c r="G145" s="159"/>
      <c r="H145" s="202" t="s">
        <v>1047</v>
      </c>
      <c r="I145" s="202" t="s">
        <v>1019</v>
      </c>
      <c r="J145" s="202">
        <v>50</v>
      </c>
      <c r="K145" s="198"/>
    </row>
    <row r="146" spans="2:11" ht="15" customHeight="1">
      <c r="B146" s="179"/>
      <c r="C146" s="202" t="s">
        <v>1035</v>
      </c>
      <c r="D146" s="159"/>
      <c r="E146" s="159"/>
      <c r="F146" s="203" t="s">
        <v>1022</v>
      </c>
      <c r="G146" s="159"/>
      <c r="H146" s="202" t="s">
        <v>1047</v>
      </c>
      <c r="I146" s="202" t="s">
        <v>1019</v>
      </c>
      <c r="J146" s="202">
        <v>50</v>
      </c>
      <c r="K146" s="198"/>
    </row>
    <row r="147" spans="2:11" ht="15" customHeight="1">
      <c r="B147" s="179"/>
      <c r="C147" s="202" t="s">
        <v>1033</v>
      </c>
      <c r="D147" s="159"/>
      <c r="E147" s="159"/>
      <c r="F147" s="203" t="s">
        <v>1022</v>
      </c>
      <c r="G147" s="159"/>
      <c r="H147" s="202" t="s">
        <v>1047</v>
      </c>
      <c r="I147" s="202" t="s">
        <v>1019</v>
      </c>
      <c r="J147" s="202">
        <v>50</v>
      </c>
      <c r="K147" s="198"/>
    </row>
    <row r="148" spans="2:11" ht="15" customHeight="1">
      <c r="B148" s="179"/>
      <c r="C148" s="202" t="s">
        <v>98</v>
      </c>
      <c r="D148" s="159"/>
      <c r="E148" s="159"/>
      <c r="F148" s="203" t="s">
        <v>1017</v>
      </c>
      <c r="G148" s="159"/>
      <c r="H148" s="202" t="s">
        <v>1070</v>
      </c>
      <c r="I148" s="202" t="s">
        <v>1019</v>
      </c>
      <c r="J148" s="202" t="s">
        <v>1071</v>
      </c>
      <c r="K148" s="198"/>
    </row>
    <row r="149" spans="2:11" ht="15" customHeight="1">
      <c r="B149" s="179"/>
      <c r="C149" s="202" t="s">
        <v>1072</v>
      </c>
      <c r="D149" s="159"/>
      <c r="E149" s="159"/>
      <c r="F149" s="203" t="s">
        <v>1017</v>
      </c>
      <c r="G149" s="159"/>
      <c r="H149" s="202" t="s">
        <v>1073</v>
      </c>
      <c r="I149" s="202" t="s">
        <v>1042</v>
      </c>
      <c r="J149" s="202"/>
      <c r="K149" s="198"/>
    </row>
    <row r="150" spans="2:11" ht="15" customHeight="1">
      <c r="B150" s="204"/>
      <c r="C150" s="186"/>
      <c r="D150" s="186"/>
      <c r="E150" s="186"/>
      <c r="F150" s="186"/>
      <c r="G150" s="186"/>
      <c r="H150" s="186"/>
      <c r="I150" s="186"/>
      <c r="J150" s="186"/>
      <c r="K150" s="205"/>
    </row>
    <row r="151" spans="2:11" ht="18.75" customHeight="1">
      <c r="B151" s="155"/>
      <c r="C151" s="159"/>
      <c r="D151" s="159"/>
      <c r="E151" s="159"/>
      <c r="F151" s="178"/>
      <c r="G151" s="159"/>
      <c r="H151" s="159"/>
      <c r="I151" s="159"/>
      <c r="J151" s="159"/>
      <c r="K151" s="155"/>
    </row>
    <row r="152" spans="2:11" ht="18.75" customHeight="1"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</row>
    <row r="153" spans="2:11" ht="7.5" customHeight="1">
      <c r="B153" s="146"/>
      <c r="C153" s="147"/>
      <c r="D153" s="147"/>
      <c r="E153" s="147"/>
      <c r="F153" s="147"/>
      <c r="G153" s="147"/>
      <c r="H153" s="147"/>
      <c r="I153" s="147"/>
      <c r="J153" s="147"/>
      <c r="K153" s="148"/>
    </row>
    <row r="154" spans="2:11" ht="45" customHeight="1">
      <c r="B154" s="149"/>
      <c r="C154" s="286" t="s">
        <v>1074</v>
      </c>
      <c r="D154" s="286"/>
      <c r="E154" s="286"/>
      <c r="F154" s="286"/>
      <c r="G154" s="286"/>
      <c r="H154" s="286"/>
      <c r="I154" s="286"/>
      <c r="J154" s="286"/>
      <c r="K154" s="150"/>
    </row>
    <row r="155" spans="2:11" ht="17.25" customHeight="1">
      <c r="B155" s="149"/>
      <c r="C155" s="171" t="s">
        <v>1010</v>
      </c>
      <c r="D155" s="171"/>
      <c r="E155" s="171"/>
      <c r="F155" s="171" t="s">
        <v>1011</v>
      </c>
      <c r="G155" s="206"/>
      <c r="H155" s="207" t="s">
        <v>106</v>
      </c>
      <c r="I155" s="207" t="s">
        <v>52</v>
      </c>
      <c r="J155" s="171" t="s">
        <v>1012</v>
      </c>
      <c r="K155" s="150"/>
    </row>
    <row r="156" spans="2:11" ht="17.25" customHeight="1">
      <c r="B156" s="152"/>
      <c r="C156" s="173" t="s">
        <v>1013</v>
      </c>
      <c r="D156" s="173"/>
      <c r="E156" s="173"/>
      <c r="F156" s="174" t="s">
        <v>1014</v>
      </c>
      <c r="G156" s="208"/>
      <c r="H156" s="209"/>
      <c r="I156" s="209"/>
      <c r="J156" s="173" t="s">
        <v>1015</v>
      </c>
      <c r="K156" s="153"/>
    </row>
    <row r="157" spans="2:11" ht="5.25" customHeight="1">
      <c r="B157" s="179"/>
      <c r="C157" s="176"/>
      <c r="D157" s="176"/>
      <c r="E157" s="176"/>
      <c r="F157" s="176"/>
      <c r="G157" s="177"/>
      <c r="H157" s="176"/>
      <c r="I157" s="176"/>
      <c r="J157" s="176"/>
      <c r="K157" s="198"/>
    </row>
    <row r="158" spans="2:11" ht="15" customHeight="1">
      <c r="B158" s="179"/>
      <c r="C158" s="159" t="s">
        <v>1016</v>
      </c>
      <c r="D158" s="159"/>
      <c r="E158" s="159"/>
      <c r="F158" s="178" t="s">
        <v>1017</v>
      </c>
      <c r="G158" s="159"/>
      <c r="H158" s="159" t="s">
        <v>1047</v>
      </c>
      <c r="I158" s="159" t="s">
        <v>1019</v>
      </c>
      <c r="J158" s="159" t="s">
        <v>1020</v>
      </c>
      <c r="K158" s="198"/>
    </row>
    <row r="159" spans="2:11" ht="15" customHeight="1">
      <c r="B159" s="179"/>
      <c r="C159" s="159" t="s">
        <v>1056</v>
      </c>
      <c r="D159" s="159"/>
      <c r="E159" s="159"/>
      <c r="F159" s="178" t="s">
        <v>1017</v>
      </c>
      <c r="G159" s="159"/>
      <c r="H159" s="159" t="s">
        <v>1057</v>
      </c>
      <c r="I159" s="159" t="s">
        <v>1019</v>
      </c>
      <c r="J159" s="159" t="s">
        <v>1020</v>
      </c>
      <c r="K159" s="198"/>
    </row>
    <row r="160" spans="2:11" ht="15" customHeight="1">
      <c r="B160" s="179"/>
      <c r="C160" s="159" t="s">
        <v>965</v>
      </c>
      <c r="D160" s="159"/>
      <c r="E160" s="159"/>
      <c r="F160" s="178" t="s">
        <v>1017</v>
      </c>
      <c r="G160" s="159"/>
      <c r="H160" s="159" t="s">
        <v>1075</v>
      </c>
      <c r="I160" s="159" t="s">
        <v>1019</v>
      </c>
      <c r="J160" s="159" t="s">
        <v>1020</v>
      </c>
      <c r="K160" s="198"/>
    </row>
    <row r="161" spans="2:11" ht="15" customHeight="1">
      <c r="B161" s="179"/>
      <c r="C161" s="159" t="s">
        <v>1021</v>
      </c>
      <c r="D161" s="159"/>
      <c r="E161" s="159"/>
      <c r="F161" s="178" t="s">
        <v>1022</v>
      </c>
      <c r="G161" s="159"/>
      <c r="H161" s="159" t="s">
        <v>1075</v>
      </c>
      <c r="I161" s="159" t="s">
        <v>1019</v>
      </c>
      <c r="J161" s="159">
        <v>50</v>
      </c>
      <c r="K161" s="198"/>
    </row>
    <row r="162" spans="2:11" ht="15" customHeight="1">
      <c r="B162" s="179"/>
      <c r="C162" s="159" t="s">
        <v>1024</v>
      </c>
      <c r="D162" s="159"/>
      <c r="E162" s="159"/>
      <c r="F162" s="178" t="s">
        <v>1017</v>
      </c>
      <c r="G162" s="159"/>
      <c r="H162" s="159" t="s">
        <v>1075</v>
      </c>
      <c r="I162" s="159" t="s">
        <v>1026</v>
      </c>
      <c r="J162" s="159"/>
      <c r="K162" s="198"/>
    </row>
    <row r="163" spans="2:11" ht="15" customHeight="1">
      <c r="B163" s="179"/>
      <c r="C163" s="159" t="s">
        <v>1027</v>
      </c>
      <c r="D163" s="159"/>
      <c r="E163" s="159"/>
      <c r="F163" s="178" t="s">
        <v>1022</v>
      </c>
      <c r="G163" s="159"/>
      <c r="H163" s="159" t="s">
        <v>1075</v>
      </c>
      <c r="I163" s="159" t="s">
        <v>1019</v>
      </c>
      <c r="J163" s="159">
        <v>50</v>
      </c>
      <c r="K163" s="198"/>
    </row>
    <row r="164" spans="2:11" ht="15" customHeight="1">
      <c r="B164" s="179"/>
      <c r="C164" s="159" t="s">
        <v>1035</v>
      </c>
      <c r="D164" s="159"/>
      <c r="E164" s="159"/>
      <c r="F164" s="178" t="s">
        <v>1022</v>
      </c>
      <c r="G164" s="159"/>
      <c r="H164" s="159" t="s">
        <v>1075</v>
      </c>
      <c r="I164" s="159" t="s">
        <v>1019</v>
      </c>
      <c r="J164" s="159">
        <v>50</v>
      </c>
      <c r="K164" s="198"/>
    </row>
    <row r="165" spans="2:11" ht="15" customHeight="1">
      <c r="B165" s="179"/>
      <c r="C165" s="159" t="s">
        <v>1033</v>
      </c>
      <c r="D165" s="159"/>
      <c r="E165" s="159"/>
      <c r="F165" s="178" t="s">
        <v>1022</v>
      </c>
      <c r="G165" s="159"/>
      <c r="H165" s="159" t="s">
        <v>1075</v>
      </c>
      <c r="I165" s="159" t="s">
        <v>1019</v>
      </c>
      <c r="J165" s="159">
        <v>50</v>
      </c>
      <c r="K165" s="198"/>
    </row>
    <row r="166" spans="2:11" ht="15" customHeight="1">
      <c r="B166" s="179"/>
      <c r="C166" s="159" t="s">
        <v>105</v>
      </c>
      <c r="D166" s="159"/>
      <c r="E166" s="159"/>
      <c r="F166" s="178" t="s">
        <v>1017</v>
      </c>
      <c r="G166" s="159"/>
      <c r="H166" s="159" t="s">
        <v>1076</v>
      </c>
      <c r="I166" s="159" t="s">
        <v>1077</v>
      </c>
      <c r="J166" s="159"/>
      <c r="K166" s="198"/>
    </row>
    <row r="167" spans="2:11" ht="15" customHeight="1">
      <c r="B167" s="179"/>
      <c r="C167" s="159" t="s">
        <v>52</v>
      </c>
      <c r="D167" s="159"/>
      <c r="E167" s="159"/>
      <c r="F167" s="178" t="s">
        <v>1017</v>
      </c>
      <c r="G167" s="159"/>
      <c r="H167" s="159" t="s">
        <v>1078</v>
      </c>
      <c r="I167" s="159" t="s">
        <v>1079</v>
      </c>
      <c r="J167" s="159">
        <v>1</v>
      </c>
      <c r="K167" s="198"/>
    </row>
    <row r="168" spans="2:11" ht="15" customHeight="1">
      <c r="B168" s="179"/>
      <c r="C168" s="159" t="s">
        <v>48</v>
      </c>
      <c r="D168" s="159"/>
      <c r="E168" s="159"/>
      <c r="F168" s="178" t="s">
        <v>1017</v>
      </c>
      <c r="G168" s="159"/>
      <c r="H168" s="159" t="s">
        <v>1080</v>
      </c>
      <c r="I168" s="159" t="s">
        <v>1019</v>
      </c>
      <c r="J168" s="159">
        <v>20</v>
      </c>
      <c r="K168" s="198"/>
    </row>
    <row r="169" spans="2:11" ht="15" customHeight="1">
      <c r="B169" s="179"/>
      <c r="C169" s="159" t="s">
        <v>106</v>
      </c>
      <c r="D169" s="159"/>
      <c r="E169" s="159"/>
      <c r="F169" s="178" t="s">
        <v>1017</v>
      </c>
      <c r="G169" s="159"/>
      <c r="H169" s="159" t="s">
        <v>1081</v>
      </c>
      <c r="I169" s="159" t="s">
        <v>1019</v>
      </c>
      <c r="J169" s="159">
        <v>255</v>
      </c>
      <c r="K169" s="198"/>
    </row>
    <row r="170" spans="2:11" ht="15" customHeight="1">
      <c r="B170" s="179"/>
      <c r="C170" s="159" t="s">
        <v>107</v>
      </c>
      <c r="D170" s="159"/>
      <c r="E170" s="159"/>
      <c r="F170" s="178" t="s">
        <v>1017</v>
      </c>
      <c r="G170" s="159"/>
      <c r="H170" s="159" t="s">
        <v>981</v>
      </c>
      <c r="I170" s="159" t="s">
        <v>1019</v>
      </c>
      <c r="J170" s="159">
        <v>10</v>
      </c>
      <c r="K170" s="198"/>
    </row>
    <row r="171" spans="2:11" ht="15" customHeight="1">
      <c r="B171" s="179"/>
      <c r="C171" s="159" t="s">
        <v>108</v>
      </c>
      <c r="D171" s="159"/>
      <c r="E171" s="159"/>
      <c r="F171" s="178" t="s">
        <v>1017</v>
      </c>
      <c r="G171" s="159"/>
      <c r="H171" s="159" t="s">
        <v>1082</v>
      </c>
      <c r="I171" s="159" t="s">
        <v>1042</v>
      </c>
      <c r="J171" s="159"/>
      <c r="K171" s="198"/>
    </row>
    <row r="172" spans="2:11" ht="15" customHeight="1">
      <c r="B172" s="179"/>
      <c r="C172" s="159" t="s">
        <v>1083</v>
      </c>
      <c r="D172" s="159"/>
      <c r="E172" s="159"/>
      <c r="F172" s="178" t="s">
        <v>1017</v>
      </c>
      <c r="G172" s="159"/>
      <c r="H172" s="159" t="s">
        <v>1084</v>
      </c>
      <c r="I172" s="159" t="s">
        <v>1042</v>
      </c>
      <c r="J172" s="159"/>
      <c r="K172" s="198"/>
    </row>
    <row r="173" spans="2:11" ht="15" customHeight="1">
      <c r="B173" s="179"/>
      <c r="C173" s="159" t="s">
        <v>1072</v>
      </c>
      <c r="D173" s="159"/>
      <c r="E173" s="159"/>
      <c r="F173" s="178" t="s">
        <v>1017</v>
      </c>
      <c r="G173" s="159"/>
      <c r="H173" s="159" t="s">
        <v>1085</v>
      </c>
      <c r="I173" s="159" t="s">
        <v>1042</v>
      </c>
      <c r="J173" s="159"/>
      <c r="K173" s="198"/>
    </row>
    <row r="174" spans="2:11" ht="15" customHeight="1">
      <c r="B174" s="179"/>
      <c r="C174" s="159" t="s">
        <v>111</v>
      </c>
      <c r="D174" s="159"/>
      <c r="E174" s="159"/>
      <c r="F174" s="178" t="s">
        <v>1022</v>
      </c>
      <c r="G174" s="159"/>
      <c r="H174" s="159" t="s">
        <v>1086</v>
      </c>
      <c r="I174" s="159" t="s">
        <v>1019</v>
      </c>
      <c r="J174" s="159">
        <v>50</v>
      </c>
      <c r="K174" s="198"/>
    </row>
    <row r="175" spans="2:11" ht="15" customHeight="1">
      <c r="B175" s="204"/>
      <c r="C175" s="186"/>
      <c r="D175" s="186"/>
      <c r="E175" s="186"/>
      <c r="F175" s="186"/>
      <c r="G175" s="186"/>
      <c r="H175" s="186"/>
      <c r="I175" s="186"/>
      <c r="J175" s="186"/>
      <c r="K175" s="205"/>
    </row>
    <row r="176" spans="2:11" ht="18.75" customHeight="1">
      <c r="B176" s="155"/>
      <c r="C176" s="159"/>
      <c r="D176" s="159"/>
      <c r="E176" s="159"/>
      <c r="F176" s="178"/>
      <c r="G176" s="159"/>
      <c r="H176" s="159"/>
      <c r="I176" s="159"/>
      <c r="J176" s="159"/>
      <c r="K176" s="155"/>
    </row>
    <row r="177" spans="2:11" ht="18.75" customHeight="1"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</row>
    <row r="178" spans="2:11" ht="13.5">
      <c r="B178" s="146"/>
      <c r="C178" s="147"/>
      <c r="D178" s="147"/>
      <c r="E178" s="147"/>
      <c r="F178" s="147"/>
      <c r="G178" s="147"/>
      <c r="H178" s="147"/>
      <c r="I178" s="147"/>
      <c r="J178" s="147"/>
      <c r="K178" s="148"/>
    </row>
    <row r="179" spans="2:11" ht="21">
      <c r="B179" s="149"/>
      <c r="C179" s="286" t="s">
        <v>1087</v>
      </c>
      <c r="D179" s="286"/>
      <c r="E179" s="286"/>
      <c r="F179" s="286"/>
      <c r="G179" s="286"/>
      <c r="H179" s="286"/>
      <c r="I179" s="286"/>
      <c r="J179" s="286"/>
      <c r="K179" s="150"/>
    </row>
    <row r="180" spans="2:11" ht="25.5" customHeight="1">
      <c r="B180" s="149"/>
      <c r="C180" s="210" t="s">
        <v>1088</v>
      </c>
      <c r="D180" s="210"/>
      <c r="E180" s="210"/>
      <c r="F180" s="210" t="s">
        <v>1089</v>
      </c>
      <c r="G180" s="211"/>
      <c r="H180" s="287" t="s">
        <v>1090</v>
      </c>
      <c r="I180" s="287"/>
      <c r="J180" s="287"/>
      <c r="K180" s="150"/>
    </row>
    <row r="181" spans="2:11" ht="5.25" customHeight="1">
      <c r="B181" s="179"/>
      <c r="C181" s="176"/>
      <c r="D181" s="176"/>
      <c r="E181" s="176"/>
      <c r="F181" s="176"/>
      <c r="G181" s="159"/>
      <c r="H181" s="176"/>
      <c r="I181" s="176"/>
      <c r="J181" s="176"/>
      <c r="K181" s="198"/>
    </row>
    <row r="182" spans="2:11" ht="15" customHeight="1">
      <c r="B182" s="179"/>
      <c r="C182" s="159" t="s">
        <v>1091</v>
      </c>
      <c r="D182" s="159"/>
      <c r="E182" s="159"/>
      <c r="F182" s="178" t="s">
        <v>37</v>
      </c>
      <c r="G182" s="159"/>
      <c r="H182" s="285" t="s">
        <v>1092</v>
      </c>
      <c r="I182" s="285"/>
      <c r="J182" s="285"/>
      <c r="K182" s="198"/>
    </row>
    <row r="183" spans="2:11" ht="15" customHeight="1">
      <c r="B183" s="179"/>
      <c r="C183" s="183"/>
      <c r="D183" s="159"/>
      <c r="E183" s="159"/>
      <c r="F183" s="178" t="s">
        <v>39</v>
      </c>
      <c r="G183" s="159"/>
      <c r="H183" s="285" t="s">
        <v>1093</v>
      </c>
      <c r="I183" s="285"/>
      <c r="J183" s="285"/>
      <c r="K183" s="198"/>
    </row>
    <row r="184" spans="2:11" ht="15" customHeight="1">
      <c r="B184" s="179"/>
      <c r="C184" s="183"/>
      <c r="D184" s="159"/>
      <c r="E184" s="159"/>
      <c r="F184" s="178" t="s">
        <v>42</v>
      </c>
      <c r="G184" s="159"/>
      <c r="H184" s="285" t="s">
        <v>1094</v>
      </c>
      <c r="I184" s="285"/>
      <c r="J184" s="285"/>
      <c r="K184" s="198"/>
    </row>
    <row r="185" spans="2:11" ht="15" customHeight="1">
      <c r="B185" s="179"/>
      <c r="C185" s="159"/>
      <c r="D185" s="159"/>
      <c r="E185" s="159"/>
      <c r="F185" s="178" t="s">
        <v>40</v>
      </c>
      <c r="G185" s="159"/>
      <c r="H185" s="285" t="s">
        <v>1095</v>
      </c>
      <c r="I185" s="285"/>
      <c r="J185" s="285"/>
      <c r="K185" s="198"/>
    </row>
    <row r="186" spans="2:11" ht="15" customHeight="1">
      <c r="B186" s="179"/>
      <c r="C186" s="159"/>
      <c r="D186" s="159"/>
      <c r="E186" s="159"/>
      <c r="F186" s="178" t="s">
        <v>41</v>
      </c>
      <c r="G186" s="159"/>
      <c r="H186" s="285" t="s">
        <v>1096</v>
      </c>
      <c r="I186" s="285"/>
      <c r="J186" s="285"/>
      <c r="K186" s="198"/>
    </row>
    <row r="187" spans="2:11" ht="15" customHeight="1">
      <c r="B187" s="179"/>
      <c r="C187" s="159"/>
      <c r="D187" s="159"/>
      <c r="E187" s="159"/>
      <c r="F187" s="178"/>
      <c r="G187" s="159"/>
      <c r="H187" s="159"/>
      <c r="I187" s="159"/>
      <c r="J187" s="159"/>
      <c r="K187" s="198"/>
    </row>
    <row r="188" spans="2:11" ht="15" customHeight="1">
      <c r="B188" s="179"/>
      <c r="C188" s="159" t="s">
        <v>1054</v>
      </c>
      <c r="D188" s="159"/>
      <c r="E188" s="159"/>
      <c r="F188" s="178" t="s">
        <v>74</v>
      </c>
      <c r="G188" s="159"/>
      <c r="H188" s="285" t="s">
        <v>1097</v>
      </c>
      <c r="I188" s="285"/>
      <c r="J188" s="285"/>
      <c r="K188" s="198"/>
    </row>
    <row r="189" spans="2:11" ht="15" customHeight="1">
      <c r="B189" s="179"/>
      <c r="C189" s="183"/>
      <c r="D189" s="159"/>
      <c r="E189" s="159"/>
      <c r="F189" s="178" t="s">
        <v>959</v>
      </c>
      <c r="G189" s="159"/>
      <c r="H189" s="285" t="s">
        <v>960</v>
      </c>
      <c r="I189" s="285"/>
      <c r="J189" s="285"/>
      <c r="K189" s="198"/>
    </row>
    <row r="190" spans="2:11" ht="15" customHeight="1">
      <c r="B190" s="179"/>
      <c r="C190" s="159"/>
      <c r="D190" s="159"/>
      <c r="E190" s="159"/>
      <c r="F190" s="178" t="s">
        <v>957</v>
      </c>
      <c r="G190" s="159"/>
      <c r="H190" s="285" t="s">
        <v>1098</v>
      </c>
      <c r="I190" s="285"/>
      <c r="J190" s="285"/>
      <c r="K190" s="198"/>
    </row>
    <row r="191" spans="2:11" ht="15" customHeight="1">
      <c r="B191" s="212"/>
      <c r="C191" s="183"/>
      <c r="D191" s="183"/>
      <c r="E191" s="183"/>
      <c r="F191" s="178" t="s">
        <v>961</v>
      </c>
      <c r="G191" s="164"/>
      <c r="H191" s="284" t="s">
        <v>962</v>
      </c>
      <c r="I191" s="284"/>
      <c r="J191" s="284"/>
      <c r="K191" s="213"/>
    </row>
    <row r="192" spans="2:11" ht="15" customHeight="1">
      <c r="B192" s="212"/>
      <c r="C192" s="183"/>
      <c r="D192" s="183"/>
      <c r="E192" s="183"/>
      <c r="F192" s="178" t="s">
        <v>963</v>
      </c>
      <c r="G192" s="164"/>
      <c r="H192" s="284" t="s">
        <v>1099</v>
      </c>
      <c r="I192" s="284"/>
      <c r="J192" s="284"/>
      <c r="K192" s="213"/>
    </row>
    <row r="193" spans="2:11" ht="15" customHeight="1">
      <c r="B193" s="212"/>
      <c r="C193" s="183"/>
      <c r="D193" s="183"/>
      <c r="E193" s="183"/>
      <c r="F193" s="214"/>
      <c r="G193" s="164"/>
      <c r="H193" s="215"/>
      <c r="I193" s="215"/>
      <c r="J193" s="215"/>
      <c r="K193" s="213"/>
    </row>
    <row r="194" spans="2:11" ht="15" customHeight="1">
      <c r="B194" s="212"/>
      <c r="C194" s="159" t="s">
        <v>1079</v>
      </c>
      <c r="D194" s="183"/>
      <c r="E194" s="183"/>
      <c r="F194" s="178">
        <v>1</v>
      </c>
      <c r="G194" s="164"/>
      <c r="H194" s="284" t="s">
        <v>1100</v>
      </c>
      <c r="I194" s="284"/>
      <c r="J194" s="284"/>
      <c r="K194" s="213"/>
    </row>
    <row r="195" spans="2:11" ht="15" customHeight="1">
      <c r="B195" s="212"/>
      <c r="C195" s="183"/>
      <c r="D195" s="183"/>
      <c r="E195" s="183"/>
      <c r="F195" s="178">
        <v>2</v>
      </c>
      <c r="G195" s="164"/>
      <c r="H195" s="284" t="s">
        <v>1101</v>
      </c>
      <c r="I195" s="284"/>
      <c r="J195" s="284"/>
      <c r="K195" s="213"/>
    </row>
    <row r="196" spans="2:11" ht="15" customHeight="1">
      <c r="B196" s="212"/>
      <c r="C196" s="183"/>
      <c r="D196" s="183"/>
      <c r="E196" s="183"/>
      <c r="F196" s="178">
        <v>3</v>
      </c>
      <c r="G196" s="164"/>
      <c r="H196" s="284" t="s">
        <v>1102</v>
      </c>
      <c r="I196" s="284"/>
      <c r="J196" s="284"/>
      <c r="K196" s="213"/>
    </row>
    <row r="197" spans="2:11" ht="15" customHeight="1">
      <c r="B197" s="212"/>
      <c r="C197" s="183"/>
      <c r="D197" s="183"/>
      <c r="E197" s="183"/>
      <c r="F197" s="178">
        <v>4</v>
      </c>
      <c r="G197" s="164"/>
      <c r="H197" s="284" t="s">
        <v>1103</v>
      </c>
      <c r="I197" s="284"/>
      <c r="J197" s="284"/>
      <c r="K197" s="213"/>
    </row>
    <row r="198" spans="2:11" ht="12.75" customHeight="1">
      <c r="B198" s="216"/>
      <c r="C198" s="217"/>
      <c r="D198" s="217"/>
      <c r="E198" s="217"/>
      <c r="F198" s="217"/>
      <c r="G198" s="217"/>
      <c r="H198" s="217"/>
      <c r="I198" s="217"/>
      <c r="J198" s="217"/>
      <c r="K198" s="218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95:J95"/>
    <mergeCell ref="C114:J114"/>
    <mergeCell ref="C136:J136"/>
    <mergeCell ref="H191:J191"/>
    <mergeCell ref="C154:J154"/>
    <mergeCell ref="C179:J179"/>
    <mergeCell ref="H180:J180"/>
    <mergeCell ref="H182:J182"/>
    <mergeCell ref="H183:J183"/>
    <mergeCell ref="H184:J184"/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</cp:lastModifiedBy>
  <dcterms:modified xsi:type="dcterms:W3CDTF">2015-05-21T14:43:28Z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